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revisions/userNames1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3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81_{88BF1C7D-4D0A-4C34-BE8C-97C5CC61FF9C}" xr6:coauthVersionLast="47" xr6:coauthVersionMax="47" xr10:uidLastSave="{00000000-0000-0000-0000-000000000000}"/>
  <workbookProtection workbookAlgorithmName="SHA-512" workbookHashValue="xMbc3MXZR6CCo2rlyBKa2h8DH/uk+LYJeSvfTOFm7jI7ih04vwF/mZeWjjJ5v4Nu4855r+Mots58c1BC51l3AQ==" workbookSaltValue="94Uv0hY9mGuFEkIw/y5jIA==" workbookSpinCount="100000" revisionsAlgorithmName="SHA-512" revisionsHashValue="IOXzOi0sMnpURMba32GbkzKajhUAqUllygtjcOCF/nfKHJ/fPHX7KzL9fcsFtYeFR2vGmoVkUj8J3LzR2XthXQ==" revisionsSaltValue="F3yp5qWZSVW7ud/Oe3S5/w==" revisionsSpinCount="100000" lockStructure="1" lockRevision="1"/>
  <bookViews>
    <workbookView xWindow="-120" yWindow="-120" windowWidth="20730" windowHeight="11040" xr2:uid="{00000000-000D-0000-FFFF-FFFF00000000}"/>
  </bookViews>
  <sheets>
    <sheet name="حقوق 1404" sheetId="1" r:id="rId1"/>
    <sheet name="_" sheetId="2" state="hidden" r:id="rId2"/>
  </sheets>
  <definedNames>
    <definedName name="_xlnm.Print_Area" localSheetId="0">'حقوق 1404'!$B$13:$F$26</definedName>
    <definedName name="Z_16E0F995_1DAB_4884_A00E_831EB62A9920_.wvu.Cols" localSheetId="0" hidden="1">'حقوق 1404'!$E:$E,'حقوق 1404'!$L:$XFD</definedName>
    <definedName name="Z_16E0F995_1DAB_4884_A00E_831EB62A9920_.wvu.PrintArea" localSheetId="0" hidden="1">'حقوق 1404'!$B$13:$F$26</definedName>
    <definedName name="Z_16E0F995_1DAB_4884_A00E_831EB62A9920_.wvu.Rows" localSheetId="0" hidden="1">'حقوق 1404'!$28:$1048576,'حقوق 1404'!$1:$1,'حقوق 1404'!$23:$24</definedName>
    <definedName name="Z_C44423D6_03A3_4F82_B193_F31131750ABB_.wvu.Cols" localSheetId="0" hidden="1">'حقوق 1404'!$E:$E,'حقوق 1404'!$L:$XFD</definedName>
    <definedName name="Z_C44423D6_03A3_4F82_B193_F31131750ABB_.wvu.PrintArea" localSheetId="0" hidden="1">'حقوق 1404'!$B$13:$F$26</definedName>
    <definedName name="Z_C44423D6_03A3_4F82_B193_F31131750ABB_.wvu.Rows" localSheetId="0" hidden="1">'حقوق 1404'!$28:$1048576,'حقوق 1404'!$1:$1,'حقوق 1404'!$23:$24</definedName>
  </definedNames>
  <calcPr calcId="191029"/>
  <customWorkbookViews>
    <customWorkbookView name="admin - Personal View" guid="{16E0F995-1DAB-4884-A00E-831EB62A9920}" mergeInterval="0" personalView="1" maximized="1" xWindow="-8" yWindow="-8" windowWidth="1382" windowHeight="736" activeSheetId="1"/>
    <customWorkbookView name="Saeid.Taba - Personal View" guid="{C44423D6-03A3-4F82-B193-F31131750ABB}" mergeInterval="0" personalView="1" maximized="1" xWindow="-4" yWindow="-4" windowWidth="1608" windowHeight="868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6" i="1" l="1"/>
  <c r="I19" i="1" s="1"/>
  <c r="I25" i="1" l="1"/>
  <c r="M8" i="1" l="1"/>
  <c r="D19" i="1"/>
  <c r="D18" i="1"/>
  <c r="M9" i="1" l="1"/>
  <c r="M7" i="1"/>
  <c r="D17" i="1" l="1"/>
  <c r="D16" i="1" l="1"/>
  <c r="D20" i="1" s="1"/>
  <c r="D21" i="1"/>
  <c r="I18" i="1"/>
  <c r="I17" i="1"/>
  <c r="I20" i="1"/>
  <c r="D22" i="1" l="1"/>
  <c r="D25" i="1" s="1"/>
  <c r="I21" i="1"/>
</calcChain>
</file>

<file path=xl/sharedStrings.xml><?xml version="1.0" encoding="utf-8"?>
<sst xmlns="http://schemas.openxmlformats.org/spreadsheetml/2006/main" count="50" uniqueCount="43">
  <si>
    <t>*</t>
  </si>
  <si>
    <t>دستمزد روزانه</t>
  </si>
  <si>
    <t>حقوق ماهانه</t>
  </si>
  <si>
    <t>بن کارگری</t>
  </si>
  <si>
    <t>کمک هزینه مسکن</t>
  </si>
  <si>
    <t>کمک هزینه عائله مندی )1 فرزند(</t>
  </si>
  <si>
    <t>کمک هزینه عائله مندی )2 فرزند(</t>
  </si>
  <si>
    <t>عیدی و پاداش ماهانه</t>
  </si>
  <si>
    <t>سنوات خدمت ماهانه</t>
  </si>
  <si>
    <t>فوق العاده نوبت کاری )10%(</t>
  </si>
  <si>
    <t>فوق العاده نوبت کاری )15%(</t>
  </si>
  <si>
    <t>فوق العاده نوبت کاری )22.5%(</t>
  </si>
  <si>
    <t>مزد مرخصی استفاده نشده</t>
  </si>
  <si>
    <t>حق تآهل</t>
  </si>
  <si>
    <t>اضافه کاری )1ساعت(</t>
  </si>
  <si>
    <t>تعطیل کاری )1ساعت(</t>
  </si>
  <si>
    <t>سابقه کار</t>
  </si>
  <si>
    <t>حقوق</t>
  </si>
  <si>
    <t>تعداد فرزند</t>
  </si>
  <si>
    <t>مجرد</t>
  </si>
  <si>
    <t>متأهل</t>
  </si>
  <si>
    <t>وضعیت تأهل</t>
  </si>
  <si>
    <t>حق تأهل و عائله مندی</t>
  </si>
  <si>
    <t xml:space="preserve">نوبت کاری </t>
  </si>
  <si>
    <t>صبح و عصر</t>
  </si>
  <si>
    <t>صبح و عصر و شب</t>
  </si>
  <si>
    <t>صبح و شب</t>
  </si>
  <si>
    <t>عصر و شب</t>
  </si>
  <si>
    <t>ندارد</t>
  </si>
  <si>
    <t>فوق العاده نوبت کاری</t>
  </si>
  <si>
    <t>اضافه کاری/ تعطیل کاری (1ساعت)</t>
  </si>
  <si>
    <t>اضافه کاری</t>
  </si>
  <si>
    <t>ساعت اضافه کاری / تعطیل کاری</t>
  </si>
  <si>
    <t xml:space="preserve">جمع کل </t>
  </si>
  <si>
    <t>ورود اطلاعات</t>
  </si>
  <si>
    <t>فیش حقوق</t>
  </si>
  <si>
    <t>مزد مرخصی استفاده نشده (ماهانه)</t>
  </si>
  <si>
    <t>امروز</t>
  </si>
  <si>
    <t>حق بیمه</t>
  </si>
  <si>
    <t>حق بیمه سهم کارفرما</t>
  </si>
  <si>
    <t>تهیه کننده</t>
  </si>
  <si>
    <t>سیدسعید طباطبائی فر</t>
  </si>
  <si>
    <t>https://shenasname.ir/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</si>
</sst>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,###,###,###\ \ \ر\ی\ا\ل"/>
    <numFmt numFmtId="165" formatCode="[$-160429]yyyy/mm/dd;@"/>
  </numFmts>
  <fonts count="10">
    <font>
      <sz val="11"/>
      <color theme="1"/>
      <name val="Calibri"/>
      <family val="2"/>
      <charset val="178"/>
      <scheme val="minor"/>
    </font>
    <font>
      <sz val="12"/>
      <color theme="1"/>
      <name val="Mitra"/>
      <charset val="178"/>
    </font>
    <font>
      <sz val="12"/>
      <color theme="1"/>
      <name val="Calibri"/>
      <family val="2"/>
      <charset val="178"/>
      <scheme val="minor"/>
    </font>
    <font>
      <sz val="12"/>
      <color theme="1"/>
      <name val="Calibri"/>
      <family val="2"/>
      <scheme val="minor"/>
    </font>
    <font>
      <sz val="14"/>
      <color theme="1"/>
      <name val="B Traffic"/>
      <charset val="178"/>
    </font>
    <font>
      <sz val="16"/>
      <color theme="1"/>
      <name val="B Traffic"/>
      <charset val="178"/>
    </font>
    <font>
      <b/>
      <sz val="14"/>
      <color theme="1"/>
      <name val="B Traffic"/>
      <charset val="178"/>
    </font>
    <font>
      <sz val="12"/>
      <color theme="1"/>
      <name val="B Traffic"/>
      <charset val="178"/>
    </font>
    <font>
      <u/>
      <sz val="11"/>
      <color theme="10"/>
      <name val="Calibri"/>
      <family val="2"/>
      <charset val="178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6795556505021"/>
        <bgColor indexed="64"/>
      </patternFill>
    </fill>
  </fills>
  <borders count="44">
    <border>
      <left/>
      <right/>
      <top/>
      <bottom/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 style="thick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68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3" fontId="1" fillId="3" borderId="5" xfId="0" applyNumberFormat="1" applyFont="1" applyFill="1" applyBorder="1" applyAlignment="1">
      <alignment horizontal="center" vertical="center" wrapText="1"/>
    </xf>
    <xf numFmtId="3" fontId="1" fillId="2" borderId="5" xfId="0" applyNumberFormat="1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3" fontId="1" fillId="0" borderId="5" xfId="0" applyNumberFormat="1" applyFont="1" applyBorder="1" applyAlignment="1">
      <alignment horizontal="center" vertical="center" wrapText="1"/>
    </xf>
    <xf numFmtId="3" fontId="1" fillId="2" borderId="8" xfId="0" applyNumberFormat="1" applyFont="1" applyFill="1" applyBorder="1" applyAlignment="1">
      <alignment horizontal="center" vertical="center" wrapText="1"/>
    </xf>
    <xf numFmtId="3" fontId="1" fillId="3" borderId="8" xfId="0" applyNumberFormat="1" applyFont="1" applyFill="1" applyBorder="1" applyAlignment="1">
      <alignment horizontal="center" vertical="center" wrapText="1"/>
    </xf>
    <xf numFmtId="3" fontId="1" fillId="2" borderId="7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3" fontId="4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center" readingOrder="2"/>
    </xf>
    <xf numFmtId="0" fontId="4" fillId="0" borderId="13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0" fillId="0" borderId="24" xfId="0" applyBorder="1"/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0" fillId="0" borderId="27" xfId="0" applyBorder="1"/>
    <xf numFmtId="0" fontId="4" fillId="0" borderId="28" xfId="0" applyFont="1" applyBorder="1" applyAlignment="1">
      <alignment horizontal="center"/>
    </xf>
    <xf numFmtId="0" fontId="0" fillId="0" borderId="29" xfId="0" applyBorder="1"/>
    <xf numFmtId="0" fontId="4" fillId="0" borderId="30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164" fontId="4" fillId="0" borderId="11" xfId="0" applyNumberFormat="1" applyFont="1" applyBorder="1" applyAlignment="1">
      <alignment horizontal="center" readingOrder="2"/>
    </xf>
    <xf numFmtId="0" fontId="4" fillId="0" borderId="12" xfId="0" applyFont="1" applyBorder="1" applyAlignment="1">
      <alignment horizontal="center"/>
    </xf>
    <xf numFmtId="164" fontId="4" fillId="0" borderId="14" xfId="0" applyNumberFormat="1" applyFont="1" applyBorder="1" applyAlignment="1">
      <alignment horizontal="center" readingOrder="2"/>
    </xf>
    <xf numFmtId="164" fontId="4" fillId="0" borderId="28" xfId="0" applyNumberFormat="1" applyFont="1" applyBorder="1" applyAlignment="1">
      <alignment horizontal="center" readingOrder="2"/>
    </xf>
    <xf numFmtId="0" fontId="5" fillId="0" borderId="0" xfId="0" applyFont="1" applyBorder="1" applyAlignment="1">
      <alignment horizontal="center"/>
    </xf>
    <xf numFmtId="164" fontId="4" fillId="0" borderId="0" xfId="0" applyNumberFormat="1" applyFont="1" applyBorder="1" applyAlignment="1">
      <alignment horizontal="center" readingOrder="2"/>
    </xf>
    <xf numFmtId="164" fontId="4" fillId="0" borderId="13" xfId="0" applyNumberFormat="1" applyFont="1" applyBorder="1" applyAlignment="1">
      <alignment horizontal="center" readingOrder="2"/>
    </xf>
    <xf numFmtId="0" fontId="4" fillId="0" borderId="40" xfId="0" applyFont="1" applyBorder="1" applyAlignment="1">
      <alignment horizontal="center"/>
    </xf>
    <xf numFmtId="164" fontId="4" fillId="0" borderId="41" xfId="0" applyNumberFormat="1" applyFont="1" applyBorder="1" applyAlignment="1">
      <alignment horizontal="center" readingOrder="2"/>
    </xf>
    <xf numFmtId="0" fontId="6" fillId="0" borderId="42" xfId="0" applyFont="1" applyBorder="1" applyAlignment="1">
      <alignment horizontal="center"/>
    </xf>
    <xf numFmtId="164" fontId="6" fillId="0" borderId="43" xfId="0" applyNumberFormat="1" applyFont="1" applyBorder="1" applyAlignment="1">
      <alignment horizontal="center" readingOrder="2"/>
    </xf>
    <xf numFmtId="0" fontId="6" fillId="0" borderId="0" xfId="0" applyFont="1" applyAlignment="1">
      <alignment horizontal="left"/>
    </xf>
    <xf numFmtId="165" fontId="6" fillId="0" borderId="0" xfId="0" applyNumberFormat="1" applyFont="1" applyAlignment="1">
      <alignment horizontal="center" readingOrder="2"/>
    </xf>
    <xf numFmtId="0" fontId="4" fillId="0" borderId="12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8" fillId="0" borderId="0" xfId="1" applyAlignment="1">
      <alignment horizontal="center"/>
    </xf>
    <xf numFmtId="0" fontId="9" fillId="0" borderId="0" xfId="0" applyFont="1" applyFill="1" applyBorder="1" applyProtection="1">
      <protection hidden="1"/>
    </xf>
    <xf numFmtId="0" fontId="5" fillId="4" borderId="21" xfId="0" applyFont="1" applyFill="1" applyBorder="1" applyAlignment="1">
      <alignment horizontal="center"/>
    </xf>
    <xf numFmtId="0" fontId="5" fillId="4" borderId="22" xfId="0" applyFont="1" applyFill="1" applyBorder="1" applyAlignment="1">
      <alignment horizontal="center"/>
    </xf>
    <xf numFmtId="0" fontId="5" fillId="4" borderId="23" xfId="0" applyFont="1" applyFill="1" applyBorder="1" applyAlignment="1">
      <alignment horizontal="center"/>
    </xf>
    <xf numFmtId="0" fontId="4" fillId="0" borderId="37" xfId="0" applyFont="1" applyBorder="1" applyAlignment="1" applyProtection="1">
      <alignment horizontal="center"/>
      <protection locked="0"/>
    </xf>
    <xf numFmtId="0" fontId="4" fillId="0" borderId="38" xfId="0" applyFont="1" applyBorder="1" applyAlignment="1" applyProtection="1">
      <alignment horizontal="center"/>
      <protection locked="0"/>
    </xf>
    <xf numFmtId="0" fontId="4" fillId="0" borderId="39" xfId="0" applyFont="1" applyBorder="1" applyAlignment="1" applyProtection="1">
      <alignment horizontal="center"/>
      <protection locked="0"/>
    </xf>
    <xf numFmtId="0" fontId="4" fillId="0" borderId="35" xfId="0" applyFont="1" applyBorder="1" applyAlignment="1" applyProtection="1">
      <alignment horizontal="center"/>
      <protection locked="0"/>
    </xf>
    <xf numFmtId="0" fontId="4" fillId="0" borderId="20" xfId="0" applyFont="1" applyBorder="1" applyAlignment="1" applyProtection="1">
      <alignment horizontal="center"/>
      <protection locked="0"/>
    </xf>
    <xf numFmtId="0" fontId="4" fillId="0" borderId="36" xfId="0" applyFont="1" applyBorder="1" applyAlignment="1" applyProtection="1">
      <alignment horizontal="center"/>
      <protection locked="0"/>
    </xf>
    <xf numFmtId="0" fontId="4" fillId="0" borderId="32" xfId="0" applyFont="1" applyBorder="1" applyAlignment="1" applyProtection="1">
      <alignment horizontal="center"/>
      <protection locked="0"/>
    </xf>
    <xf numFmtId="0" fontId="4" fillId="0" borderId="33" xfId="0" applyFont="1" applyBorder="1" applyAlignment="1" applyProtection="1">
      <alignment horizontal="center"/>
      <protection locked="0"/>
    </xf>
    <xf numFmtId="0" fontId="4" fillId="0" borderId="34" xfId="0" applyFont="1" applyBorder="1" applyAlignment="1" applyProtection="1">
      <alignment horizontal="center"/>
      <protection locked="0"/>
    </xf>
    <xf numFmtId="0" fontId="4" fillId="0" borderId="15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7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11" Type="http://schemas.openxmlformats.org/officeDocument/2006/relationships/usernames" Target="revisions/userNames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858754</xdr:colOff>
      <xdr:row>11</xdr:row>
      <xdr:rowOff>103271</xdr:rowOff>
    </xdr:from>
    <xdr:to>
      <xdr:col>7</xdr:col>
      <xdr:colOff>1914525</xdr:colOff>
      <xdr:row>15</xdr:row>
      <xdr:rowOff>139302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66558725" y="2474996"/>
          <a:ext cx="1055771" cy="931381"/>
        </a:xfrm>
        <a:prstGeom prst="rect">
          <a:avLst/>
        </a:prstGeom>
      </xdr:spPr>
    </xdr:pic>
    <xdr:clientData/>
  </xdr:twoCellAnchor>
</xdr:wsDr>
</file>

<file path=xl/revisions/_rels/revisionHeaders.xml.rels><?xml version="1.0" encoding="UTF-8" standalone="yes"?>
<Relationships xmlns="http://schemas.openxmlformats.org/package/2006/relationships"><Relationship Id="rId3" Type="http://schemas.openxmlformats.org/officeDocument/2006/relationships/revisionLog" Target="revisionLog3.xml"/><Relationship Id="rId2" Type="http://schemas.openxmlformats.org/officeDocument/2006/relationships/revisionLog" Target="revisionLog2.xml"/><Relationship Id="rId1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F0241151-13A8-421A-A472-2D41D1F461F7}" diskRevisions="1" revisionId="10" version="3" protected="1">
  <header guid="{103BA4D2-CD12-4F60-A578-5FC8DF2E4E9F}" dateTime="2025-03-19T19:02:57" maxSheetId="3" userName="Saeid.Taba" r:id="rId1">
    <sheetIdMap count="2">
      <sheetId val="1"/>
      <sheetId val="2"/>
    </sheetIdMap>
  </header>
  <header guid="{101FDE34-070D-4F4F-B5F2-A47735F9361D}" dateTime="2025-03-19T19:04:58" maxSheetId="3" userName="Saeid.Taba" r:id="rId2" minRId="1" maxRId="3">
    <sheetIdMap count="2">
      <sheetId val="1"/>
      <sheetId val="2"/>
    </sheetIdMap>
  </header>
  <header guid="{F0241151-13A8-421A-A472-2D41D1F461F7}" dateTime="2025-03-19T19:32:37" maxSheetId="3" userName="admin" r:id="rId3" minRId="7">
    <sheetIdMap count="2">
      <sheetId val="1"/>
      <sheetId val="2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1">
    <oc r="G6">
      <v>1</v>
    </oc>
    <nc r="G6">
      <v>2</v>
    </nc>
  </rcc>
  <rcc rId="2" sId="1">
    <oc r="G8">
      <v>2</v>
    </oc>
    <nc r="G8">
      <v>1</v>
    </nc>
  </rcc>
  <rcc rId="3" sId="1">
    <oc r="G10">
      <v>1</v>
    </oc>
    <nc r="G10">
      <v>11</v>
    </nc>
  </rcc>
  <rcv guid="{C44423D6-03A3-4F82-B193-F31131750ABB}" action="delete"/>
  <rdn rId="0" localSheetId="1" customView="1" name="Z_C44423D6_03A3_4F82_B193_F31131750ABB_.wvu.PrintArea" hidden="1" oldHidden="1">
    <formula>'حقوق 1404'!$B$13:$F$26</formula>
    <oldFormula>'حقوق 1404'!$B$13:$F$26</oldFormula>
  </rdn>
  <rdn rId="0" localSheetId="1" customView="1" name="Z_C44423D6_03A3_4F82_B193_F31131750ABB_.wvu.Rows" hidden="1" oldHidden="1">
    <formula>'حقوق 1404'!$28:$1048576,'حقوق 1404'!$1:$1,'حقوق 1404'!$23:$24</formula>
    <oldFormula>'حقوق 1404'!$28:$1048576,'حقوق 1404'!$1:$1,'حقوق 1404'!$23:$24</oldFormula>
  </rdn>
  <rdn rId="0" localSheetId="1" customView="1" name="Z_C44423D6_03A3_4F82_B193_F31131750ABB_.wvu.Cols" hidden="1" oldHidden="1">
    <formula>'حقوق 1404'!$E:$E,'حقوق 1404'!$L:$XFD</formula>
    <oldFormula>'حقوق 1404'!$E:$E,'حقوق 1404'!$L:$XFD</oldFormula>
  </rdn>
  <rcv guid="{C44423D6-03A3-4F82-B193-F31131750ABB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" sId="1">
    <oc r="G6">
      <v>2</v>
    </oc>
    <nc r="G6">
      <v>3</v>
    </nc>
  </rcc>
  <rdn rId="0" localSheetId="1" customView="1" name="Z_16E0F995_1DAB_4884_A00E_831EB62A9920_.wvu.PrintArea" hidden="1" oldHidden="1">
    <formula>'حقوق 1404'!$B$13:$F$26</formula>
  </rdn>
  <rdn rId="0" localSheetId="1" customView="1" name="Z_16E0F995_1DAB_4884_A00E_831EB62A9920_.wvu.Rows" hidden="1" oldHidden="1">
    <formula>'حقوق 1404'!$28:$1048576,'حقوق 1404'!$1:$1,'حقوق 1404'!$23:$24</formula>
  </rdn>
  <rdn rId="0" localSheetId="1" customView="1" name="Z_16E0F995_1DAB_4884_A00E_831EB62A9920_.wvu.Cols" hidden="1" oldHidden="1">
    <formula>'حقوق 1404'!$E:$E,'حقوق 1404'!$L:$XFD</formula>
  </rdn>
  <rcv guid="{16E0F995-1DAB-4884-A00E-831EB62A9920}" action="add"/>
</revisions>
</file>

<file path=xl/revisions/userNames1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F0241151-13A8-421A-A472-2D41D1F461F7}" name="admin" id="-953922012" dateTime="2025-03-19T19:29:03"/>
</user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henasname.ir/" TargetMode="Externa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3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XFC27"/>
  <sheetViews>
    <sheetView showGridLines="0" rightToLeft="1" tabSelected="1" topLeftCell="A3" zoomScale="110" zoomScaleNormal="110" workbookViewId="0">
      <selection activeCell="G6" sqref="G6:I6"/>
    </sheetView>
  </sheetViews>
  <sheetFormatPr defaultColWidth="0" defaultRowHeight="24" zeroHeight="1"/>
  <cols>
    <col min="1" max="1" width="1.85546875" customWidth="1"/>
    <col min="2" max="2" width="1.5703125" customWidth="1"/>
    <col min="3" max="3" width="22.42578125" style="17" customWidth="1"/>
    <col min="4" max="4" width="24" style="17" customWidth="1"/>
    <col min="5" max="5" width="24" style="17" hidden="1" customWidth="1"/>
    <col min="6" max="7" width="1.5703125" style="17" customWidth="1"/>
    <col min="8" max="8" width="35.42578125" style="17" customWidth="1"/>
    <col min="9" max="9" width="20" style="17" customWidth="1"/>
    <col min="10" max="10" width="2" style="17" customWidth="1"/>
    <col min="11" max="11" width="1.5703125" style="17" customWidth="1"/>
    <col min="12" max="15" width="9.7109375" style="17" hidden="1"/>
    <col min="16" max="16381" width="9.7109375" hidden="1"/>
    <col min="16382" max="16382" width="2.85546875" hidden="1"/>
    <col min="16383" max="16383" width="3.42578125" hidden="1"/>
    <col min="16384" max="16384" width="10.42578125" hidden="1"/>
  </cols>
  <sheetData>
    <row r="2" spans="2:17" ht="12.75" customHeight="1" thickBot="1"/>
    <row r="3" spans="2:17" ht="10.5" customHeight="1" thickTop="1" thickBot="1">
      <c r="B3" s="23"/>
      <c r="C3" s="24"/>
      <c r="D3" s="24"/>
      <c r="E3" s="24"/>
      <c r="F3" s="24"/>
      <c r="G3" s="24"/>
      <c r="H3" s="24"/>
      <c r="I3" s="24"/>
      <c r="J3" s="25"/>
    </row>
    <row r="4" spans="2:17" ht="27" thickBot="1">
      <c r="B4" s="26"/>
      <c r="C4" s="50" t="s">
        <v>34</v>
      </c>
      <c r="D4" s="51"/>
      <c r="E4" s="51"/>
      <c r="F4" s="51"/>
      <c r="G4" s="51"/>
      <c r="H4" s="51"/>
      <c r="I4" s="52"/>
      <c r="J4" s="27"/>
    </row>
    <row r="5" spans="2:17" ht="9" customHeight="1" thickBot="1">
      <c r="B5" s="26"/>
      <c r="C5" s="22"/>
      <c r="D5" s="22"/>
      <c r="E5" s="22"/>
      <c r="F5" s="22"/>
      <c r="G5" s="22"/>
      <c r="H5" s="22"/>
      <c r="I5" s="22"/>
      <c r="J5" s="27"/>
    </row>
    <row r="6" spans="2:17">
      <c r="B6" s="26"/>
      <c r="C6" s="66" t="s">
        <v>16</v>
      </c>
      <c r="D6" s="67"/>
      <c r="E6" s="22"/>
      <c r="F6" s="21"/>
      <c r="G6" s="59">
        <v>3</v>
      </c>
      <c r="H6" s="60"/>
      <c r="I6" s="61"/>
      <c r="J6" s="27"/>
      <c r="M6" s="17">
        <f>IF(G6&gt;13,13,G6)</f>
        <v>3</v>
      </c>
    </row>
    <row r="7" spans="2:17">
      <c r="B7" s="26"/>
      <c r="C7" s="64" t="s">
        <v>21</v>
      </c>
      <c r="D7" s="65"/>
      <c r="E7" s="22"/>
      <c r="F7" s="21"/>
      <c r="G7" s="56" t="s">
        <v>20</v>
      </c>
      <c r="H7" s="57"/>
      <c r="I7" s="58"/>
      <c r="J7" s="27"/>
      <c r="M7" s="17">
        <f>IF(G7=P8,1,0)</f>
        <v>1</v>
      </c>
      <c r="P7" t="s">
        <v>19</v>
      </c>
      <c r="Q7">
        <v>0</v>
      </c>
    </row>
    <row r="8" spans="2:17">
      <c r="B8" s="26"/>
      <c r="C8" s="64" t="s">
        <v>18</v>
      </c>
      <c r="D8" s="65"/>
      <c r="E8" s="22"/>
      <c r="F8" s="21"/>
      <c r="G8" s="56">
        <v>1</v>
      </c>
      <c r="H8" s="57"/>
      <c r="I8" s="58"/>
      <c r="J8" s="27"/>
      <c r="M8" s="17">
        <f>G8</f>
        <v>1</v>
      </c>
      <c r="P8" t="s">
        <v>20</v>
      </c>
      <c r="Q8">
        <v>1</v>
      </c>
    </row>
    <row r="9" spans="2:17">
      <c r="B9" s="26"/>
      <c r="C9" s="64" t="s">
        <v>23</v>
      </c>
      <c r="D9" s="65"/>
      <c r="E9" s="22"/>
      <c r="F9" s="21"/>
      <c r="G9" s="56" t="s">
        <v>25</v>
      </c>
      <c r="H9" s="57"/>
      <c r="I9" s="58"/>
      <c r="J9" s="27"/>
      <c r="M9" s="17">
        <f>VLOOKUP(G9,P16:Q20,2,0)</f>
        <v>15</v>
      </c>
    </row>
    <row r="10" spans="2:17" ht="24.75" thickBot="1">
      <c r="B10" s="26"/>
      <c r="C10" s="62" t="s">
        <v>32</v>
      </c>
      <c r="D10" s="63"/>
      <c r="E10" s="22"/>
      <c r="F10" s="21"/>
      <c r="G10" s="53">
        <v>11</v>
      </c>
      <c r="H10" s="54"/>
      <c r="I10" s="55"/>
      <c r="J10" s="27"/>
    </row>
    <row r="11" spans="2:17" ht="6.75" customHeight="1" thickBot="1">
      <c r="B11" s="28"/>
      <c r="C11" s="29"/>
      <c r="D11" s="29"/>
      <c r="E11" s="29"/>
      <c r="F11" s="29"/>
      <c r="G11" s="29"/>
      <c r="H11" s="29"/>
      <c r="I11" s="29"/>
      <c r="J11" s="30"/>
    </row>
    <row r="12" spans="2:17" ht="25.5" thickTop="1" thickBot="1"/>
    <row r="13" spans="2:17" ht="9" customHeight="1" thickTop="1" thickBot="1">
      <c r="B13" s="23"/>
      <c r="C13" s="24"/>
      <c r="D13" s="24"/>
      <c r="E13" s="24"/>
      <c r="F13" s="25"/>
      <c r="G13" s="22"/>
    </row>
    <row r="14" spans="2:17" ht="27" thickBot="1">
      <c r="B14" s="26"/>
      <c r="C14" s="50" t="s">
        <v>35</v>
      </c>
      <c r="D14" s="52"/>
      <c r="E14" s="36"/>
      <c r="F14" s="27"/>
      <c r="G14" s="22"/>
      <c r="I14" s="48" t="s">
        <v>42</v>
      </c>
    </row>
    <row r="15" spans="2:17" ht="9" customHeight="1" thickBot="1">
      <c r="B15" s="26"/>
      <c r="C15" s="22"/>
      <c r="D15" s="22"/>
      <c r="E15" s="22"/>
      <c r="F15" s="27"/>
      <c r="G15" s="22"/>
    </row>
    <row r="16" spans="2:17">
      <c r="B16" s="26"/>
      <c r="C16" s="31" t="s">
        <v>17</v>
      </c>
      <c r="D16" s="32">
        <f>HLOOKUP(M6,_!1:3,3)</f>
        <v>112883520</v>
      </c>
      <c r="E16" s="37"/>
      <c r="F16" s="35"/>
      <c r="G16" s="37"/>
      <c r="J16" s="19"/>
      <c r="K16" s="19"/>
      <c r="L16" s="19"/>
      <c r="O16" s="18"/>
      <c r="P16" t="s">
        <v>28</v>
      </c>
      <c r="Q16">
        <v>0</v>
      </c>
    </row>
    <row r="17" spans="2:17">
      <c r="B17" s="26"/>
      <c r="C17" s="33" t="s">
        <v>22</v>
      </c>
      <c r="D17" s="34">
        <f>HLOOKUP(M6,_!1:20,6)*M8+M7*_!B16</f>
        <v>15390968</v>
      </c>
      <c r="E17" s="37"/>
      <c r="F17" s="35"/>
      <c r="G17" s="37"/>
      <c r="H17" s="20" t="s">
        <v>7</v>
      </c>
      <c r="I17" s="38">
        <f>HLOOKUP(M6,_!1:20,8)</f>
        <v>18813920</v>
      </c>
      <c r="J17" s="19"/>
      <c r="K17" s="19"/>
      <c r="L17" s="19"/>
      <c r="P17" t="s">
        <v>24</v>
      </c>
      <c r="Q17">
        <v>10</v>
      </c>
    </row>
    <row r="18" spans="2:17">
      <c r="B18" s="26"/>
      <c r="C18" s="33" t="s">
        <v>3</v>
      </c>
      <c r="D18" s="34">
        <f>_!B4</f>
        <v>22000000</v>
      </c>
      <c r="E18" s="37"/>
      <c r="F18" s="35"/>
      <c r="G18" s="37"/>
      <c r="H18" s="20" t="s">
        <v>8</v>
      </c>
      <c r="I18" s="38">
        <f>HLOOKUP(M6,_!1:20,9)</f>
        <v>9406960</v>
      </c>
      <c r="J18" s="19"/>
      <c r="K18" s="19"/>
      <c r="L18" s="19"/>
      <c r="P18" t="s">
        <v>25</v>
      </c>
      <c r="Q18">
        <v>15</v>
      </c>
    </row>
    <row r="19" spans="2:17">
      <c r="B19" s="26"/>
      <c r="C19" s="33" t="s">
        <v>4</v>
      </c>
      <c r="D19" s="34">
        <f>_!B5</f>
        <v>9000000</v>
      </c>
      <c r="E19" s="37"/>
      <c r="F19" s="35"/>
      <c r="G19" s="37"/>
      <c r="H19" s="20" t="s">
        <v>30</v>
      </c>
      <c r="I19" s="38">
        <f>HLOOKUP(M6,_!1:20,10)</f>
        <v>718676</v>
      </c>
      <c r="J19" s="19"/>
      <c r="K19" s="19"/>
      <c r="L19" s="19"/>
      <c r="P19" t="s">
        <v>26</v>
      </c>
      <c r="Q19">
        <v>22.5</v>
      </c>
    </row>
    <row r="20" spans="2:17">
      <c r="B20" s="26"/>
      <c r="C20" s="33" t="s">
        <v>29</v>
      </c>
      <c r="D20" s="34">
        <f>D16*M9*0.01</f>
        <v>16932528</v>
      </c>
      <c r="E20" s="37"/>
      <c r="F20" s="35"/>
      <c r="G20" s="37"/>
      <c r="H20" s="20" t="s">
        <v>36</v>
      </c>
      <c r="I20" s="38">
        <f>HLOOKUP(M6,_!1:20,15)</f>
        <v>10359613</v>
      </c>
      <c r="J20" s="19"/>
      <c r="K20" s="19"/>
      <c r="L20" s="19"/>
      <c r="P20" t="s">
        <v>27</v>
      </c>
      <c r="Q20">
        <v>22.5</v>
      </c>
    </row>
    <row r="21" spans="2:17">
      <c r="B21" s="26"/>
      <c r="C21" s="33" t="s">
        <v>31</v>
      </c>
      <c r="D21" s="34">
        <f>G10*I19</f>
        <v>7905436</v>
      </c>
      <c r="E21" s="37"/>
      <c r="F21" s="35"/>
      <c r="G21" s="37"/>
      <c r="H21" s="38" t="s">
        <v>39</v>
      </c>
      <c r="I21" s="38">
        <f>(D16+D18+D19+D20+D21)*0.23</f>
        <v>38805941.32</v>
      </c>
      <c r="J21" s="19"/>
      <c r="K21" s="19"/>
      <c r="L21" s="19"/>
      <c r="M21" s="49"/>
      <c r="N21" s="49"/>
      <c r="O21" s="49"/>
    </row>
    <row r="22" spans="2:17" ht="24.75" thickBot="1">
      <c r="B22" s="26"/>
      <c r="C22" s="45" t="s">
        <v>38</v>
      </c>
      <c r="D22" s="34">
        <f>(D16+D18+D19+D20+D21)*0.07</f>
        <v>11810503.880000001</v>
      </c>
      <c r="E22" s="37"/>
      <c r="F22" s="35"/>
      <c r="G22" s="37"/>
      <c r="I22" s="19"/>
      <c r="J22" s="19"/>
      <c r="K22" s="19"/>
      <c r="L22" s="19"/>
      <c r="M22" s="49"/>
      <c r="N22" s="49"/>
      <c r="O22" s="49"/>
    </row>
    <row r="23" spans="2:17" ht="24.75" hidden="1" thickBot="1">
      <c r="B23" s="26"/>
      <c r="C23" s="33"/>
      <c r="D23" s="34"/>
      <c r="E23" s="37"/>
      <c r="F23" s="35"/>
      <c r="G23" s="37"/>
      <c r="I23" s="19"/>
      <c r="J23" s="19"/>
      <c r="K23" s="19"/>
      <c r="L23" s="19"/>
      <c r="M23" s="49"/>
      <c r="N23" s="49"/>
      <c r="O23" s="49"/>
      <c r="P23" t="s">
        <v>27</v>
      </c>
      <c r="Q23">
        <v>22.5</v>
      </c>
    </row>
    <row r="24" spans="2:17" ht="24.75" hidden="1" thickBot="1">
      <c r="B24" s="26"/>
      <c r="C24" s="39"/>
      <c r="D24" s="40"/>
      <c r="E24" s="37"/>
      <c r="F24" s="35"/>
      <c r="G24" s="37"/>
      <c r="I24" s="19"/>
      <c r="J24" s="19"/>
      <c r="K24" s="19"/>
      <c r="L24" s="19"/>
      <c r="M24" s="49"/>
      <c r="N24" s="49"/>
      <c r="O24" s="49"/>
    </row>
    <row r="25" spans="2:17" ht="28.5" thickBot="1">
      <c r="B25" s="26"/>
      <c r="C25" s="41" t="s">
        <v>33</v>
      </c>
      <c r="D25" s="42">
        <f>SUM(D16:D21)-D22</f>
        <v>172301948.12</v>
      </c>
      <c r="E25" s="37"/>
      <c r="F25" s="35"/>
      <c r="G25" s="37"/>
      <c r="H25" s="43" t="s">
        <v>37</v>
      </c>
      <c r="I25" s="44">
        <f ca="1">TODAY()</f>
        <v>45735</v>
      </c>
      <c r="J25" s="19"/>
      <c r="K25" s="19"/>
      <c r="L25" s="19"/>
    </row>
    <row r="26" spans="2:17" ht="6.75" customHeight="1" thickBot="1">
      <c r="B26" s="28"/>
      <c r="C26" s="29"/>
      <c r="D26" s="29"/>
      <c r="E26" s="29"/>
      <c r="F26" s="30"/>
      <c r="G26" s="22"/>
    </row>
    <row r="27" spans="2:17" ht="24.75" thickTop="1">
      <c r="H27" s="47" t="s">
        <v>40</v>
      </c>
      <c r="I27" s="46" t="s">
        <v>41</v>
      </c>
    </row>
  </sheetData>
  <sheetProtection algorithmName="SHA-512" hashValue="+qxfxvBFW/LfGsm30a/bSH91FiH4im0qnNhjvV2w/K/TM2gnm1HYjW6Fp6q3qf3iXam7ZZFttJuGfKTqCHaXqw==" saltValue="N17Bo7xBbujKs84JH802jg==" spinCount="100000" sheet="1" objects="1" scenarios="1" selectLockedCells="1"/>
  <customSheetViews>
    <customSheetView guid="{16E0F995-1DAB-4884-A00E-831EB62A9920}" scale="110" showPageBreaks="1" showGridLines="0" printArea="1" hiddenRows="1" hiddenColumns="1" topLeftCell="A3">
      <selection activeCell="G6" sqref="G6:I6"/>
      <pageMargins left="0.70866141732283472" right="0.70866141732283472" top="0.74803149606299213" bottom="0.74803149606299213" header="0.31496062992125984" footer="0.31496062992125984"/>
      <printOptions horizontalCentered="1"/>
      <pageSetup paperSize="9" orientation="landscape" r:id="rId1"/>
    </customSheetView>
    <customSheetView guid="{C44423D6-03A3-4F82-B193-F31131750ABB}" showPageBreaks="1" showGridLines="0" printArea="1" hiddenRows="1" hiddenColumns="1" topLeftCell="A2">
      <selection activeCell="G6" sqref="G6:I6"/>
      <pageMargins left="0.70866141732283472" right="0.70866141732283472" top="0.74803149606299213" bottom="0.74803149606299213" header="0.31496062992125984" footer="0.31496062992125984"/>
      <printOptions horizontalCentered="1"/>
      <pageSetup paperSize="11" orientation="portrait" r:id="rId2"/>
    </customSheetView>
  </customSheetViews>
  <mergeCells count="12">
    <mergeCell ref="C4:I4"/>
    <mergeCell ref="C14:D14"/>
    <mergeCell ref="G10:I10"/>
    <mergeCell ref="G9:I9"/>
    <mergeCell ref="G8:I8"/>
    <mergeCell ref="G7:I7"/>
    <mergeCell ref="G6:I6"/>
    <mergeCell ref="C10:D10"/>
    <mergeCell ref="C9:D9"/>
    <mergeCell ref="C8:D8"/>
    <mergeCell ref="C7:D7"/>
    <mergeCell ref="C6:D6"/>
  </mergeCells>
  <dataValidations count="2">
    <dataValidation type="list" allowBlank="1" showInputMessage="1" showErrorMessage="1" sqref="K7:L7 F7:G7" xr:uid="{00000000-0002-0000-0000-000000000000}">
      <formula1>$P$7:$P$8</formula1>
    </dataValidation>
    <dataValidation type="list" allowBlank="1" showInputMessage="1" showErrorMessage="1" sqref="K9:L9 F9:I9" xr:uid="{00000000-0002-0000-0000-000001000000}">
      <formula1>$P$16:$P$20</formula1>
    </dataValidation>
  </dataValidations>
  <hyperlinks>
    <hyperlink ref="I14" r:id="rId3" xr:uid="{00000000-0004-0000-0000-000000000000}"/>
  </hyperlink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8"/>
  <sheetViews>
    <sheetView rightToLeft="1" zoomScale="80" zoomScaleNormal="80" workbookViewId="0">
      <selection activeCell="D11" sqref="D11"/>
    </sheetView>
  </sheetViews>
  <sheetFormatPr defaultColWidth="9.140625" defaultRowHeight="26.25" customHeight="1"/>
  <cols>
    <col min="1" max="1" width="18.7109375" style="11" customWidth="1"/>
    <col min="2" max="8" width="14" style="11" bestFit="1" customWidth="1"/>
    <col min="9" max="9" width="12.85546875" style="11" customWidth="1"/>
    <col min="10" max="10" width="13.28515625" style="11" customWidth="1"/>
    <col min="11" max="11" width="13.85546875" style="11" customWidth="1"/>
    <col min="12" max="12" width="14.28515625" style="11" customWidth="1"/>
    <col min="13" max="14" width="14" style="11" bestFit="1" customWidth="1"/>
    <col min="15" max="15" width="11.28515625" style="11" bestFit="1" customWidth="1"/>
    <col min="16" max="16384" width="9.140625" style="11"/>
  </cols>
  <sheetData>
    <row r="1" spans="1:15" ht="26.25" customHeight="1" thickTop="1" thickBot="1">
      <c r="A1" s="3" t="s">
        <v>0</v>
      </c>
      <c r="B1" s="4">
        <v>0</v>
      </c>
      <c r="C1" s="8">
        <v>1</v>
      </c>
      <c r="D1" s="4">
        <v>2</v>
      </c>
      <c r="E1" s="8">
        <v>3</v>
      </c>
      <c r="F1" s="4">
        <v>4</v>
      </c>
      <c r="G1" s="8">
        <v>5</v>
      </c>
      <c r="H1" s="4">
        <v>6</v>
      </c>
      <c r="I1" s="8">
        <v>7</v>
      </c>
      <c r="J1" s="4">
        <v>8</v>
      </c>
      <c r="K1" s="8">
        <v>9</v>
      </c>
      <c r="L1" s="4">
        <v>10</v>
      </c>
      <c r="M1" s="9">
        <v>11</v>
      </c>
      <c r="N1" s="10">
        <v>12</v>
      </c>
      <c r="O1" s="11">
        <v>13</v>
      </c>
    </row>
    <row r="2" spans="1:15" ht="26.25" customHeight="1" thickBot="1">
      <c r="A2" s="1" t="s">
        <v>1</v>
      </c>
      <c r="B2" s="7">
        <v>3463656</v>
      </c>
      <c r="C2" s="6">
        <v>3557656</v>
      </c>
      <c r="D2" s="7">
        <v>3650056</v>
      </c>
      <c r="E2" s="6">
        <v>3762784</v>
      </c>
      <c r="F2" s="7">
        <v>3899186</v>
      </c>
      <c r="G2" s="6">
        <v>4024672</v>
      </c>
      <c r="H2" s="7">
        <v>4137612</v>
      </c>
      <c r="I2" s="6">
        <v>4228530</v>
      </c>
      <c r="J2" s="7">
        <v>4303379</v>
      </c>
      <c r="K2" s="6">
        <v>4386015</v>
      </c>
      <c r="L2" s="7">
        <v>4440450</v>
      </c>
      <c r="M2" s="6">
        <v>4502519</v>
      </c>
      <c r="N2" s="5">
        <v>4538825</v>
      </c>
      <c r="O2" s="11">
        <v>4563220</v>
      </c>
    </row>
    <row r="3" spans="1:15" ht="26.25" customHeight="1" thickBot="1">
      <c r="A3" s="1" t="s">
        <v>2</v>
      </c>
      <c r="B3" s="7">
        <v>103909680</v>
      </c>
      <c r="C3" s="6">
        <v>106729680</v>
      </c>
      <c r="D3" s="7">
        <v>109501680</v>
      </c>
      <c r="E3" s="6">
        <v>112883520</v>
      </c>
      <c r="F3" s="7">
        <v>116975580</v>
      </c>
      <c r="G3" s="6">
        <v>120740160</v>
      </c>
      <c r="H3" s="7">
        <v>124128360</v>
      </c>
      <c r="I3" s="6">
        <v>126855900</v>
      </c>
      <c r="J3" s="7">
        <v>129101370</v>
      </c>
      <c r="K3" s="6">
        <v>131580450</v>
      </c>
      <c r="L3" s="7">
        <v>133213500</v>
      </c>
      <c r="M3" s="6">
        <v>135075570</v>
      </c>
      <c r="N3" s="5">
        <v>136164750</v>
      </c>
      <c r="O3" s="11">
        <v>136896600</v>
      </c>
    </row>
    <row r="4" spans="1:15" ht="26.25" customHeight="1" thickBot="1">
      <c r="A4" s="1" t="s">
        <v>3</v>
      </c>
      <c r="B4" s="7">
        <v>22000000</v>
      </c>
      <c r="C4" s="6">
        <v>22000000</v>
      </c>
      <c r="D4" s="7">
        <v>22000000</v>
      </c>
      <c r="E4" s="6">
        <v>22000000</v>
      </c>
      <c r="F4" s="7">
        <v>22000000</v>
      </c>
      <c r="G4" s="6">
        <v>22000000</v>
      </c>
      <c r="H4" s="7">
        <v>22000000</v>
      </c>
      <c r="I4" s="6">
        <v>22000000</v>
      </c>
      <c r="J4" s="7">
        <v>22000000</v>
      </c>
      <c r="K4" s="6">
        <v>22000000</v>
      </c>
      <c r="L4" s="7">
        <v>22000000</v>
      </c>
      <c r="M4" s="12">
        <v>22000000</v>
      </c>
      <c r="N4" s="5">
        <v>22000000</v>
      </c>
      <c r="O4" s="11">
        <v>22000000</v>
      </c>
    </row>
    <row r="5" spans="1:15" ht="26.25" customHeight="1" thickBot="1">
      <c r="A5" s="1" t="s">
        <v>4</v>
      </c>
      <c r="B5" s="7">
        <v>9000000</v>
      </c>
      <c r="C5" s="6">
        <v>9000000</v>
      </c>
      <c r="D5" s="7">
        <v>9000000</v>
      </c>
      <c r="E5" s="6">
        <v>9000000</v>
      </c>
      <c r="F5" s="7">
        <v>9000000</v>
      </c>
      <c r="G5" s="6">
        <v>9000000</v>
      </c>
      <c r="H5" s="7">
        <v>9000000</v>
      </c>
      <c r="I5" s="6">
        <v>9000000</v>
      </c>
      <c r="J5" s="7">
        <v>9000000</v>
      </c>
      <c r="K5" s="6">
        <v>9000000</v>
      </c>
      <c r="L5" s="7">
        <v>9000000</v>
      </c>
      <c r="M5" s="12">
        <v>9000000</v>
      </c>
      <c r="N5" s="5">
        <v>9000000</v>
      </c>
      <c r="O5" s="11">
        <v>9000000</v>
      </c>
    </row>
    <row r="6" spans="1:15" ht="26.25" customHeight="1" thickBot="1">
      <c r="A6" s="1" t="s">
        <v>5</v>
      </c>
      <c r="B6" s="7">
        <v>10390968</v>
      </c>
      <c r="C6" s="6">
        <v>10390968</v>
      </c>
      <c r="D6" s="7">
        <v>10390968</v>
      </c>
      <c r="E6" s="6">
        <v>10390968</v>
      </c>
      <c r="F6" s="7">
        <v>10390968</v>
      </c>
      <c r="G6" s="6">
        <v>10390968</v>
      </c>
      <c r="H6" s="7">
        <v>10390968</v>
      </c>
      <c r="I6" s="6">
        <v>10390968</v>
      </c>
      <c r="J6" s="7">
        <v>10390968</v>
      </c>
      <c r="K6" s="6">
        <v>10390968</v>
      </c>
      <c r="L6" s="7">
        <v>10390968</v>
      </c>
      <c r="M6" s="12">
        <v>10390968</v>
      </c>
      <c r="N6" s="5">
        <v>10390968</v>
      </c>
      <c r="O6" s="11">
        <v>10390968</v>
      </c>
    </row>
    <row r="7" spans="1:15" ht="26.25" customHeight="1" thickBot="1">
      <c r="A7" s="1" t="s">
        <v>6</v>
      </c>
      <c r="B7" s="7">
        <v>20781936</v>
      </c>
      <c r="C7" s="6">
        <v>20781936</v>
      </c>
      <c r="D7" s="7">
        <v>20781936</v>
      </c>
      <c r="E7" s="6">
        <v>20781936</v>
      </c>
      <c r="F7" s="7">
        <v>20781936</v>
      </c>
      <c r="G7" s="6">
        <v>20781936</v>
      </c>
      <c r="H7" s="7">
        <v>20781936</v>
      </c>
      <c r="I7" s="6">
        <v>20781936</v>
      </c>
      <c r="J7" s="7">
        <v>20781936</v>
      </c>
      <c r="K7" s="6">
        <v>20781936</v>
      </c>
      <c r="L7" s="7">
        <v>20781936</v>
      </c>
      <c r="M7" s="12">
        <v>20781936</v>
      </c>
      <c r="N7" s="5">
        <v>20781936</v>
      </c>
      <c r="O7" s="11">
        <v>20781936</v>
      </c>
    </row>
    <row r="8" spans="1:15" ht="26.25" customHeight="1" thickBot="1">
      <c r="A8" s="1" t="s">
        <v>7</v>
      </c>
      <c r="B8" s="7">
        <v>17318280</v>
      </c>
      <c r="C8" s="6">
        <v>17788280</v>
      </c>
      <c r="D8" s="7">
        <v>18250280</v>
      </c>
      <c r="E8" s="6">
        <v>18813920</v>
      </c>
      <c r="F8" s="7">
        <v>19495930</v>
      </c>
      <c r="G8" s="6">
        <v>20123360</v>
      </c>
      <c r="H8" s="7">
        <v>20688060</v>
      </c>
      <c r="I8" s="6">
        <v>21142650</v>
      </c>
      <c r="J8" s="7">
        <v>21516895</v>
      </c>
      <c r="K8" s="6">
        <v>21930075</v>
      </c>
      <c r="L8" s="7">
        <v>22202250</v>
      </c>
      <c r="M8" s="6">
        <v>22512595</v>
      </c>
      <c r="N8" s="5">
        <v>22694125</v>
      </c>
      <c r="O8" s="11">
        <v>22816100</v>
      </c>
    </row>
    <row r="9" spans="1:15" ht="26.25" customHeight="1" thickBot="1">
      <c r="A9" s="1" t="s">
        <v>8</v>
      </c>
      <c r="B9" s="7">
        <v>8659140</v>
      </c>
      <c r="C9" s="6">
        <v>8894140</v>
      </c>
      <c r="D9" s="7">
        <v>9125140</v>
      </c>
      <c r="E9" s="6">
        <v>9406960</v>
      </c>
      <c r="F9" s="7">
        <v>9747965</v>
      </c>
      <c r="G9" s="6">
        <v>10061680</v>
      </c>
      <c r="H9" s="7">
        <v>10344030</v>
      </c>
      <c r="I9" s="6">
        <v>10571325</v>
      </c>
      <c r="J9" s="7">
        <v>10758448</v>
      </c>
      <c r="K9" s="6">
        <v>10965038</v>
      </c>
      <c r="L9" s="7">
        <v>11101125</v>
      </c>
      <c r="M9" s="6">
        <v>11256298</v>
      </c>
      <c r="N9" s="5">
        <v>11347063</v>
      </c>
      <c r="O9" s="11">
        <v>11408050</v>
      </c>
    </row>
    <row r="10" spans="1:15" ht="26.25" customHeight="1" thickBot="1">
      <c r="A10" s="1" t="s">
        <v>14</v>
      </c>
      <c r="B10" s="7">
        <v>661544</v>
      </c>
      <c r="C10" s="6">
        <v>679498</v>
      </c>
      <c r="D10" s="7">
        <v>697146</v>
      </c>
      <c r="E10" s="6">
        <v>718676</v>
      </c>
      <c r="F10" s="7">
        <v>744729</v>
      </c>
      <c r="G10" s="6">
        <v>768696</v>
      </c>
      <c r="H10" s="7">
        <v>790267</v>
      </c>
      <c r="I10" s="6">
        <v>807632</v>
      </c>
      <c r="J10" s="7">
        <v>821928</v>
      </c>
      <c r="K10" s="6">
        <v>837711</v>
      </c>
      <c r="L10" s="7">
        <v>848108</v>
      </c>
      <c r="M10" s="6">
        <v>859963</v>
      </c>
      <c r="N10" s="5">
        <v>866897</v>
      </c>
      <c r="O10" s="11">
        <v>871556</v>
      </c>
    </row>
    <row r="11" spans="1:15" ht="26.25" customHeight="1" thickBot="1">
      <c r="A11" s="1" t="s">
        <v>15</v>
      </c>
      <c r="B11" s="7">
        <v>661544</v>
      </c>
      <c r="C11" s="6">
        <v>679498</v>
      </c>
      <c r="D11" s="7">
        <v>697146</v>
      </c>
      <c r="E11" s="6">
        <v>718676</v>
      </c>
      <c r="F11" s="7">
        <v>744729</v>
      </c>
      <c r="G11" s="6">
        <v>768696</v>
      </c>
      <c r="H11" s="7">
        <v>790267</v>
      </c>
      <c r="I11" s="6">
        <v>807632</v>
      </c>
      <c r="J11" s="7">
        <v>821928</v>
      </c>
      <c r="K11" s="6">
        <v>837711</v>
      </c>
      <c r="L11" s="7">
        <v>848108</v>
      </c>
      <c r="M11" s="6">
        <v>859963</v>
      </c>
      <c r="N11" s="5">
        <v>866897</v>
      </c>
      <c r="O11" s="11">
        <v>871556</v>
      </c>
    </row>
    <row r="12" spans="1:15" ht="26.25" customHeight="1" thickBot="1">
      <c r="A12" s="1" t="s">
        <v>9</v>
      </c>
      <c r="B12" s="7">
        <v>10390968</v>
      </c>
      <c r="C12" s="6">
        <v>10672968</v>
      </c>
      <c r="D12" s="7">
        <v>10950168</v>
      </c>
      <c r="E12" s="6">
        <v>11288352</v>
      </c>
      <c r="F12" s="7">
        <v>11697558</v>
      </c>
      <c r="G12" s="6">
        <v>12074016</v>
      </c>
      <c r="H12" s="7">
        <v>12412836</v>
      </c>
      <c r="I12" s="6">
        <v>12685590</v>
      </c>
      <c r="J12" s="7">
        <v>12910137</v>
      </c>
      <c r="K12" s="6">
        <v>13158045</v>
      </c>
      <c r="L12" s="7">
        <v>13321350</v>
      </c>
      <c r="M12" s="6">
        <v>13507557</v>
      </c>
      <c r="N12" s="5">
        <v>13616475</v>
      </c>
      <c r="O12" s="11">
        <v>13689660</v>
      </c>
    </row>
    <row r="13" spans="1:15" ht="26.25" customHeight="1" thickBot="1">
      <c r="A13" s="1" t="s">
        <v>10</v>
      </c>
      <c r="B13" s="7">
        <v>15586452</v>
      </c>
      <c r="C13" s="6">
        <v>16009452</v>
      </c>
      <c r="D13" s="7">
        <v>16425252</v>
      </c>
      <c r="E13" s="6">
        <v>16932528</v>
      </c>
      <c r="F13" s="7">
        <v>17546337</v>
      </c>
      <c r="G13" s="6">
        <v>18111024</v>
      </c>
      <c r="H13" s="7">
        <v>18619254</v>
      </c>
      <c r="I13" s="6">
        <v>19028385</v>
      </c>
      <c r="J13" s="7">
        <v>19365206</v>
      </c>
      <c r="K13" s="6">
        <v>19737068</v>
      </c>
      <c r="L13" s="7">
        <v>19982025</v>
      </c>
      <c r="M13" s="6">
        <v>20261336</v>
      </c>
      <c r="N13" s="5">
        <v>20424713</v>
      </c>
      <c r="O13" s="11">
        <v>20534490</v>
      </c>
    </row>
    <row r="14" spans="1:15" ht="26.25" customHeight="1" thickBot="1">
      <c r="A14" s="1" t="s">
        <v>11</v>
      </c>
      <c r="B14" s="7">
        <v>23379678</v>
      </c>
      <c r="C14" s="6">
        <v>24014178</v>
      </c>
      <c r="D14" s="7">
        <v>24637878</v>
      </c>
      <c r="E14" s="6">
        <v>25398792</v>
      </c>
      <c r="F14" s="7">
        <v>26319506</v>
      </c>
      <c r="G14" s="6">
        <v>27166536</v>
      </c>
      <c r="H14" s="7">
        <v>27928881</v>
      </c>
      <c r="I14" s="6">
        <v>28542578</v>
      </c>
      <c r="J14" s="7">
        <v>29047808</v>
      </c>
      <c r="K14" s="6">
        <v>29605601</v>
      </c>
      <c r="L14" s="7">
        <v>29973038</v>
      </c>
      <c r="M14" s="6">
        <v>30392003</v>
      </c>
      <c r="N14" s="5">
        <v>30637069</v>
      </c>
      <c r="O14" s="11">
        <v>30801735</v>
      </c>
    </row>
    <row r="15" spans="1:15" ht="26.25" customHeight="1" thickBot="1">
      <c r="A15" s="1" t="s">
        <v>12</v>
      </c>
      <c r="B15" s="7">
        <v>9713497</v>
      </c>
      <c r="C15" s="6">
        <v>9916537</v>
      </c>
      <c r="D15" s="7">
        <v>10116121</v>
      </c>
      <c r="E15" s="6">
        <v>10359613</v>
      </c>
      <c r="F15" s="7">
        <v>10654242</v>
      </c>
      <c r="G15" s="6">
        <v>10925292</v>
      </c>
      <c r="H15" s="7">
        <v>11169242</v>
      </c>
      <c r="I15" s="6">
        <v>11365625</v>
      </c>
      <c r="J15" s="7">
        <v>11527299</v>
      </c>
      <c r="K15" s="6">
        <v>11705792</v>
      </c>
      <c r="L15" s="7">
        <v>11823372</v>
      </c>
      <c r="M15" s="6">
        <v>11957441</v>
      </c>
      <c r="N15" s="5">
        <v>12035862</v>
      </c>
      <c r="O15" s="11">
        <v>12088555</v>
      </c>
    </row>
    <row r="16" spans="1:15" ht="26.25" customHeight="1" thickBot="1">
      <c r="A16" s="2" t="s">
        <v>13</v>
      </c>
      <c r="B16" s="13">
        <v>5000000</v>
      </c>
      <c r="C16" s="14">
        <v>5000000</v>
      </c>
      <c r="D16" s="13">
        <v>5000000</v>
      </c>
      <c r="E16" s="14">
        <v>5000000</v>
      </c>
      <c r="F16" s="13">
        <v>5000000</v>
      </c>
      <c r="G16" s="14">
        <v>5000000</v>
      </c>
      <c r="H16" s="13">
        <v>5000000</v>
      </c>
      <c r="I16" s="14">
        <v>5000000</v>
      </c>
      <c r="J16" s="13">
        <v>5000000</v>
      </c>
      <c r="K16" s="14">
        <v>5000000</v>
      </c>
      <c r="L16" s="13">
        <v>5000000</v>
      </c>
      <c r="M16" s="14">
        <v>5000000</v>
      </c>
      <c r="N16" s="15">
        <v>5000000</v>
      </c>
      <c r="O16" s="11">
        <v>5000000</v>
      </c>
    </row>
    <row r="17" spans="14:14" ht="26.25" customHeight="1" thickTop="1">
      <c r="N17" s="16"/>
    </row>
    <row r="18" spans="14:14" ht="26.25" customHeight="1">
      <c r="N18" s="16"/>
    </row>
  </sheetData>
  <customSheetViews>
    <customSheetView guid="{16E0F995-1DAB-4884-A00E-831EB62A9920}" scale="80" state="hidden">
      <selection activeCell="D11" sqref="D11"/>
      <pageMargins left="0.7" right="0.7" top="0.75" bottom="0.75" header="0.3" footer="0.3"/>
      <pageSetup paperSize="9" orientation="portrait" r:id="rId1"/>
    </customSheetView>
    <customSheetView guid="{C44423D6-03A3-4F82-B193-F31131750ABB}" scale="80" state="hidden">
      <selection activeCell="D11" sqref="D11"/>
      <pageMargins left="0.7" right="0.7" top="0.75" bottom="0.75" header="0.3" footer="0.3"/>
      <pageSetup paperSize="9" orientation="portrait" r:id="rId2"/>
    </customSheetView>
  </customSheetView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حقوق 1404</vt:lpstr>
      <vt:lpstr>_</vt:lpstr>
      <vt:lpstr>'حقوق 1404'!Print_Area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سید سعید طباطبایی فر</dc:creator>
  <cp:lastModifiedBy>admin</cp:lastModifiedBy>
  <cp:lastPrinted>2025-03-19T16:02:05Z</cp:lastPrinted>
  <dcterms:created xsi:type="dcterms:W3CDTF">2024-07-06T05:27:23Z</dcterms:created>
  <dcterms:modified xsi:type="dcterms:W3CDTF">2025-03-19T16:02:41Z</dcterms:modified>
</cp:coreProperties>
</file>