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workbookProtection workbookAlgorithmName="SHA-512" workbookHashValue="nIOMENY6WL1KklTU6lkWkYmHelh2pPlZK5obrcnE0knhYiBj7pdfMwzJ1upTDftZbmBCTTrILr2h74jtPTH9eg==" workbookSaltValue="33mtFboZQVqosw36etooyw==" workbookSpinCount="100000" lockStructure="1"/>
  <bookViews>
    <workbookView xWindow="-120" yWindow="-120" windowWidth="21840" windowHeight="13140"/>
  </bookViews>
  <sheets>
    <sheet name="محاسبه مالیات" sheetId="1" r:id="rId1"/>
    <sheet name="نمودار" sheetId="6" r:id="rId2"/>
    <sheet name="Sheet2" sheetId="3" state="veryHidden" r:id="rId3"/>
  </sheets>
  <definedNames>
    <definedName name="_xlnm.Print_Area" localSheetId="0">'محاسبه مالیات'!$A$1:$F$30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3" i="3" l="1"/>
  <c r="P43" i="3"/>
  <c r="O43" i="3"/>
  <c r="Q42" i="3"/>
  <c r="P42" i="3"/>
  <c r="O42" i="3"/>
  <c r="O31" i="3"/>
  <c r="O32" i="3"/>
  <c r="O33" i="3"/>
  <c r="O34" i="3"/>
  <c r="O35" i="3"/>
  <c r="O36" i="3"/>
  <c r="O37" i="3"/>
  <c r="O38" i="3"/>
  <c r="O39" i="3"/>
  <c r="O40" i="3"/>
  <c r="O41" i="3"/>
  <c r="P32" i="3"/>
  <c r="P33" i="3"/>
  <c r="P34" i="3"/>
  <c r="P35" i="3"/>
  <c r="P36" i="3"/>
  <c r="P37" i="3"/>
  <c r="P38" i="3"/>
  <c r="P39" i="3"/>
  <c r="P40" i="3"/>
  <c r="P41" i="3"/>
  <c r="O30" i="3"/>
  <c r="Q31" i="3"/>
  <c r="Q32" i="3"/>
  <c r="Q33" i="3"/>
  <c r="Q34" i="3"/>
  <c r="Q35" i="3"/>
  <c r="Q36" i="3"/>
  <c r="Q37" i="3"/>
  <c r="Q38" i="3"/>
  <c r="Q39" i="3"/>
  <c r="Q40" i="3"/>
  <c r="Q41" i="3"/>
  <c r="Q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30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30" i="3"/>
  <c r="D12" i="3" l="1"/>
  <c r="C16" i="3" s="1"/>
  <c r="C23" i="1" s="1"/>
  <c r="E23" i="1" l="1"/>
  <c r="C17" i="3"/>
  <c r="C1" i="3"/>
  <c r="C11" i="1" s="1"/>
  <c r="C2" i="3"/>
  <c r="D2" i="3" s="1"/>
  <c r="E11" i="1" l="1"/>
  <c r="D17" i="3"/>
  <c r="E17" i="3" s="1"/>
  <c r="C24" i="1" s="1"/>
  <c r="C3" i="3"/>
  <c r="E24" i="1" l="1"/>
  <c r="C18" i="3"/>
  <c r="D3" i="3"/>
  <c r="E3" i="3" s="1"/>
  <c r="C13" i="1" s="1"/>
  <c r="E13" i="1" s="1"/>
  <c r="E2" i="3"/>
  <c r="C12" i="1" s="1"/>
  <c r="D18" i="3" l="1"/>
  <c r="E18" i="3" s="1"/>
  <c r="C25" i="1" s="1"/>
  <c r="E12" i="1"/>
  <c r="C4" i="3"/>
  <c r="C19" i="3" l="1"/>
  <c r="D19" i="3" s="1"/>
  <c r="E19" i="3" s="1"/>
  <c r="C26" i="1" s="1"/>
  <c r="E26" i="1" s="1"/>
  <c r="E25" i="1"/>
  <c r="D4" i="3"/>
  <c r="E4" i="3" s="1"/>
  <c r="C14" i="1" s="1"/>
  <c r="C20" i="3" l="1"/>
  <c r="C27" i="1" s="1"/>
  <c r="E27" i="1" s="1"/>
  <c r="E28" i="1" s="1"/>
  <c r="E14" i="1"/>
  <c r="C5" i="3"/>
  <c r="C7" i="1" l="1"/>
  <c r="F21" i="1" s="1"/>
  <c r="D5" i="3"/>
  <c r="E5" i="3" s="1"/>
  <c r="C15" i="1" s="1"/>
  <c r="E15" i="1" s="1"/>
  <c r="E20" i="3"/>
  <c r="C28" i="1"/>
  <c r="C6" i="3" l="1"/>
  <c r="E6" i="3" l="1"/>
  <c r="C16" i="1"/>
  <c r="E16" i="1" l="1"/>
  <c r="E17" i="1" s="1"/>
  <c r="C17" i="1"/>
  <c r="C5" i="1" l="1"/>
  <c r="F9" i="1" s="1"/>
</calcChain>
</file>

<file path=xl/sharedStrings.xml><?xml version="1.0" encoding="utf-8"?>
<sst xmlns="http://schemas.openxmlformats.org/spreadsheetml/2006/main" count="55" uniqueCount="39">
  <si>
    <t>مساوی یا کمتر از میزان معافیت</t>
  </si>
  <si>
    <t xml:space="preserve">شرح میزان حقوق </t>
  </si>
  <si>
    <t>مبلغ حقوق</t>
  </si>
  <si>
    <t>نرخ مالیات</t>
  </si>
  <si>
    <t>مبلغ مالیات</t>
  </si>
  <si>
    <t>تا 3 برابر مازاد معافیت</t>
  </si>
  <si>
    <t>تا 4 برابر مازاد معافیت</t>
  </si>
  <si>
    <t>تا 6 برابر مازاد معافیت</t>
  </si>
  <si>
    <t>بیشتر از 6 برابر مازاد معافیت</t>
  </si>
  <si>
    <t>جمع</t>
  </si>
  <si>
    <t>مساوی یا کمتر از میزان معافیت مالیاتی</t>
  </si>
  <si>
    <t>10 درصد</t>
  </si>
  <si>
    <t>15 درصد</t>
  </si>
  <si>
    <t>20 درصد</t>
  </si>
  <si>
    <t>25 درصد</t>
  </si>
  <si>
    <t>1/5 تا 2/5 برابر مازاد معافیت مالیاتی</t>
  </si>
  <si>
    <t>2/5 تا 4 برابر مازاد معافیت مالیاتی</t>
  </si>
  <si>
    <t>مازاد معافیت مالیاتی تا 1/5 برابر آن</t>
  </si>
  <si>
    <t>بیش از 6 برابر مازاد معافیت</t>
  </si>
  <si>
    <t>35 درصد</t>
  </si>
  <si>
    <t>مالیات پرداختی سال 98</t>
  </si>
  <si>
    <t>مالیات پرداختی سال 97</t>
  </si>
  <si>
    <t>تهیه و تنظیم : صیاح الدین شهدی</t>
  </si>
  <si>
    <t>کارشناس کارگزینی سازمان هواشناسی کشور</t>
  </si>
  <si>
    <t>ZhowanMarket@gmail.com</t>
  </si>
  <si>
    <t>https://shenasname.ir/</t>
  </si>
  <si>
    <t>شناسنامه قانون</t>
  </si>
  <si>
    <t>4 تا 6 برابر مازاد معافیت مالیاتی</t>
  </si>
  <si>
    <t>مبلغ مشمول مالیات (ریال)</t>
  </si>
  <si>
    <t>۱۳۹۸/۰۱/۱۱</t>
  </si>
  <si>
    <r>
      <t xml:space="preserve">در جدول زیر، مبلغ مشمول مالیات را در کادر </t>
    </r>
    <r>
      <rPr>
        <b/>
        <sz val="11"/>
        <color rgb="FFFFFF00"/>
        <rFont val="B Roya"/>
        <charset val="178"/>
      </rPr>
      <t>زرد رنگ</t>
    </r>
    <r>
      <rPr>
        <b/>
        <sz val="11"/>
        <color rgb="FFFF0000"/>
        <rFont val="B Roya"/>
        <charset val="178"/>
      </rPr>
      <t xml:space="preserve"> و بر حسب ریال وارد نمایید.</t>
    </r>
  </si>
  <si>
    <t>محاسبه و مقایسه مالیات بر درآمد کارکنان دولتی و غیردولتی در سال ۹۷ و 98
(بر اساس بند الف تبصره 6 ماده واحده قانون بودجه سال  98 کل کشور)</t>
  </si>
  <si>
    <t xml:space="preserve">نسخه </t>
  </si>
  <si>
    <t xml:space="preserve">جدول محاسبه مالیات بر درآمد سال  ۱۳۹۸ </t>
  </si>
  <si>
    <t>جدول محاسبه مالیات بر درآمد سال  ۱۳۹۷</t>
  </si>
  <si>
    <t>مازاد معافیت تا ۳ برابر آن</t>
  </si>
  <si>
    <t>۳ تا ۴ برابر مازاد معافیت</t>
  </si>
  <si>
    <t>۴ تا ۶ برابر مازاد معافیت</t>
  </si>
  <si>
    <t>بیش از ۶ برابر مازاد معافیت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</si>
</sst>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20" x14ac:knownFonts="1">
    <font>
      <sz val="11"/>
      <color theme="1"/>
      <name val="Arial"/>
      <family val="2"/>
      <scheme val="minor"/>
    </font>
    <font>
      <b/>
      <sz val="11"/>
      <color theme="1"/>
      <name val="B Nazanin"/>
      <charset val="178"/>
    </font>
    <font>
      <sz val="14"/>
      <color theme="1"/>
      <name val="B Nazanin"/>
      <charset val="178"/>
    </font>
    <font>
      <b/>
      <sz val="11"/>
      <color theme="1"/>
      <name val="B Roya"/>
      <charset val="178"/>
    </font>
    <font>
      <b/>
      <sz val="12"/>
      <color theme="1"/>
      <name val="B Roya"/>
      <charset val="178"/>
    </font>
    <font>
      <b/>
      <sz val="14"/>
      <color rgb="FFFFFF00"/>
      <name val="B Roya"/>
      <charset val="178"/>
    </font>
    <font>
      <u/>
      <sz val="11"/>
      <color theme="10"/>
      <name val="Arial"/>
      <family val="2"/>
      <scheme val="minor"/>
    </font>
    <font>
      <b/>
      <sz val="12"/>
      <color theme="1"/>
      <name val="B Nazanin"/>
      <charset val="178"/>
    </font>
    <font>
      <b/>
      <sz val="12"/>
      <color rgb="FFFF0000"/>
      <name val="B Nazanin"/>
      <charset val="178"/>
    </font>
    <font>
      <b/>
      <sz val="14"/>
      <color theme="1"/>
      <name val="Arial"/>
      <family val="2"/>
      <scheme val="minor"/>
    </font>
    <font>
      <b/>
      <sz val="14"/>
      <color theme="1"/>
      <name val="B Nazanin"/>
      <charset val="178"/>
    </font>
    <font>
      <b/>
      <sz val="14"/>
      <color theme="4" tint="-0.249977111117893"/>
      <name val="B Roya"/>
      <charset val="178"/>
    </font>
    <font>
      <b/>
      <sz val="11"/>
      <color rgb="FFFF0000"/>
      <name val="B Roya"/>
      <charset val="178"/>
    </font>
    <font>
      <b/>
      <sz val="14"/>
      <color theme="4" tint="-0.499984740745262"/>
      <name val="B Roya"/>
      <charset val="178"/>
    </font>
    <font>
      <b/>
      <sz val="11"/>
      <color theme="1"/>
      <name val="Arial"/>
      <family val="2"/>
      <scheme val="minor"/>
    </font>
    <font>
      <b/>
      <sz val="14"/>
      <color theme="1"/>
      <name val="B Roya"/>
      <charset val="178"/>
    </font>
    <font>
      <b/>
      <sz val="14"/>
      <color rgb="FFC00000"/>
      <name val="B Roya"/>
      <charset val="178"/>
    </font>
    <font>
      <sz val="14"/>
      <color rgb="FFC00000"/>
      <name val="B Roya"/>
      <charset val="178"/>
    </font>
    <font>
      <b/>
      <sz val="16"/>
      <color rgb="FFC00000"/>
      <name val="B Mitra"/>
      <charset val="178"/>
    </font>
    <font>
      <b/>
      <sz val="11"/>
      <color rgb="FFFFFF00"/>
      <name val="B Roya"/>
      <charset val="178"/>
    </font>
  </fonts>
  <fills count="14">
    <fill>
      <patternFill patternType="none"/>
    </fill>
    <fill>
      <patternFill patternType="gray125"/>
    </fill>
    <fill>
      <patternFill patternType="solid">
        <fgColor theme="7" tint="0.59999389629810485"/>
        <bgColor theme="4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7C1D5"/>
        <bgColor theme="4" tint="0.79998168889431442"/>
      </patternFill>
    </fill>
    <fill>
      <patternFill patternType="solid">
        <fgColor rgb="FFD7C1D5"/>
        <bgColor indexed="64"/>
      </patternFill>
    </fill>
    <fill>
      <patternFill patternType="solid">
        <fgColor rgb="FFB24EB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FFFF00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FFFF00"/>
      </right>
      <top style="medium">
        <color rgb="FFFFFF00"/>
      </top>
      <bottom style="thin">
        <color rgb="FFFFFF00"/>
      </bottom>
      <diagonal/>
    </border>
    <border>
      <left style="medium">
        <color indexed="64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medium">
        <color indexed="64"/>
      </left>
      <right style="thin">
        <color rgb="FFFFFF00"/>
      </right>
      <top style="thin">
        <color rgb="FFFFFF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medium">
        <color indexed="64"/>
      </left>
      <right style="thin">
        <color theme="4" tint="-0.499984740745262"/>
      </right>
      <top style="medium">
        <color indexed="64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indexed="64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indexed="64"/>
      </right>
      <top style="medium">
        <color indexed="64"/>
      </top>
      <bottom style="thin">
        <color theme="4" tint="-0.499984740745262"/>
      </bottom>
      <diagonal/>
    </border>
    <border>
      <left style="medium">
        <color indexed="64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indexed="64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indexed="64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medium">
        <color indexed="64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medium">
        <color indexed="64"/>
      </right>
      <top style="double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double">
        <color theme="4" tint="-0.499984740745262"/>
      </top>
      <bottom style="thin">
        <color theme="4" tint="-0.499984740745262"/>
      </bottom>
      <diagonal/>
    </border>
    <border>
      <left style="medium">
        <color indexed="64"/>
      </left>
      <right style="thin">
        <color theme="4" tint="-0.499984740745262"/>
      </right>
      <top style="double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indexed="64"/>
      </right>
      <top style="thin">
        <color theme="4" tint="-0.499984740745262"/>
      </top>
      <bottom style="double">
        <color theme="4" tint="-0.499984740745262"/>
      </bottom>
      <diagonal/>
    </border>
    <border>
      <left style="thin">
        <color theme="4" tint="-0.499984740745262"/>
      </left>
      <right style="medium">
        <color indexed="64"/>
      </right>
      <top/>
      <bottom style="medium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double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medium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 style="double">
        <color theme="4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4" tint="-0.499984740745262"/>
      </right>
      <top style="thin">
        <color theme="4" tint="-0.499984740745262"/>
      </top>
      <bottom style="double">
        <color theme="4" tint="-0.499984740745262"/>
      </bottom>
      <diagonal/>
    </border>
    <border>
      <left style="medium">
        <color indexed="64"/>
      </left>
      <right style="thin">
        <color theme="4" tint="-0.499984740745262"/>
      </right>
      <top/>
      <bottom style="medium">
        <color indexed="64"/>
      </bottom>
      <diagonal/>
    </border>
    <border>
      <left style="medium">
        <color indexed="64"/>
      </left>
      <right style="thin">
        <color theme="4" tint="-0.499984740745262"/>
      </right>
      <top style="double">
        <color theme="4" tint="-0.499984740745262"/>
      </top>
      <bottom style="medium">
        <color indexed="64"/>
      </bottom>
      <diagonal/>
    </border>
    <border>
      <left style="thin">
        <color theme="4" tint="-0.499984740745262"/>
      </left>
      <right style="medium">
        <color indexed="64"/>
      </right>
      <top style="double">
        <color theme="4" tint="-0.499984740745262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9">
    <xf numFmtId="0" fontId="0" fillId="0" borderId="0" xfId="0"/>
    <xf numFmtId="3" fontId="1" fillId="2" borderId="1" xfId="0" applyNumberFormat="1" applyFont="1" applyFill="1" applyBorder="1" applyAlignment="1" applyProtection="1">
      <alignment horizontal="right" vertical="center"/>
      <protection hidden="1"/>
    </xf>
    <xf numFmtId="3" fontId="1" fillId="3" borderId="6" xfId="0" applyNumberFormat="1" applyFont="1" applyFill="1" applyBorder="1" applyAlignment="1" applyProtection="1">
      <alignment horizontal="right" vertical="center"/>
      <protection hidden="1"/>
    </xf>
    <xf numFmtId="3" fontId="1" fillId="2" borderId="6" xfId="0" applyNumberFormat="1" applyFont="1" applyFill="1" applyBorder="1" applyAlignment="1" applyProtection="1">
      <alignment horizontal="right" vertical="center"/>
      <protection hidden="1"/>
    </xf>
    <xf numFmtId="3" fontId="1" fillId="2" borderId="9" xfId="0" applyNumberFormat="1" applyFont="1" applyFill="1" applyBorder="1" applyAlignment="1" applyProtection="1">
      <alignment horizontal="right" vertical="center"/>
      <protection hidden="1"/>
    </xf>
    <xf numFmtId="2" fontId="4" fillId="2" borderId="7" xfId="0" applyNumberFormat="1" applyFont="1" applyFill="1" applyBorder="1" applyAlignment="1" applyProtection="1">
      <alignment horizontal="center" vertical="center" readingOrder="2"/>
      <protection hidden="1"/>
    </xf>
    <xf numFmtId="2" fontId="4" fillId="3" borderId="7" xfId="0" applyNumberFormat="1" applyFont="1" applyFill="1" applyBorder="1" applyAlignment="1" applyProtection="1">
      <alignment horizontal="center" vertical="center" readingOrder="2"/>
      <protection hidden="1"/>
    </xf>
    <xf numFmtId="2" fontId="4" fillId="2" borderId="12" xfId="0" applyNumberFormat="1" applyFont="1" applyFill="1" applyBorder="1" applyAlignment="1" applyProtection="1">
      <alignment horizontal="center" vertical="center" readingOrder="2"/>
      <protection hidden="1"/>
    </xf>
    <xf numFmtId="3" fontId="5" fillId="6" borderId="13" xfId="0" applyNumberFormat="1" applyFont="1" applyFill="1" applyBorder="1" applyAlignment="1" applyProtection="1">
      <alignment horizontal="center" vertical="center" shrinkToFit="1" readingOrder="2"/>
      <protection hidden="1"/>
    </xf>
    <xf numFmtId="3" fontId="4" fillId="5" borderId="5" xfId="0" applyNumberFormat="1" applyFont="1" applyFill="1" applyBorder="1" applyAlignment="1" applyProtection="1">
      <alignment horizontal="center" vertical="center" shrinkToFit="1" readingOrder="2"/>
      <protection hidden="1"/>
    </xf>
    <xf numFmtId="3" fontId="3" fillId="4" borderId="15" xfId="0" applyNumberFormat="1" applyFont="1" applyFill="1" applyBorder="1" applyAlignment="1" applyProtection="1">
      <alignment horizontal="center" vertical="center" shrinkToFit="1" readingOrder="2"/>
      <protection hidden="1"/>
    </xf>
    <xf numFmtId="3" fontId="3" fillId="5" borderId="16" xfId="0" applyNumberFormat="1" applyFont="1" applyFill="1" applyBorder="1" applyAlignment="1" applyProtection="1">
      <alignment horizontal="center" vertical="center" shrinkToFit="1" readingOrder="2"/>
      <protection hidden="1"/>
    </xf>
    <xf numFmtId="3" fontId="3" fillId="4" borderId="16" xfId="0" applyNumberFormat="1" applyFont="1" applyFill="1" applyBorder="1" applyAlignment="1" applyProtection="1">
      <alignment horizontal="center" vertical="center" shrinkToFit="1" readingOrder="2"/>
      <protection hidden="1"/>
    </xf>
    <xf numFmtId="3" fontId="3" fillId="4" borderId="17" xfId="0" applyNumberFormat="1" applyFont="1" applyFill="1" applyBorder="1" applyAlignment="1" applyProtection="1">
      <alignment horizontal="center" vertical="center" shrinkToFit="1" readingOrder="2"/>
      <protection hidden="1"/>
    </xf>
    <xf numFmtId="3" fontId="5" fillId="0" borderId="0" xfId="0" applyNumberFormat="1" applyFont="1" applyAlignment="1" applyProtection="1">
      <alignment vertical="center" shrinkToFit="1" readingOrder="2"/>
      <protection hidden="1"/>
    </xf>
    <xf numFmtId="3" fontId="4" fillId="0" borderId="0" xfId="0" applyNumberFormat="1" applyFont="1" applyAlignment="1" applyProtection="1">
      <alignment horizontal="center" vertical="center" shrinkToFit="1" readingOrder="2"/>
      <protection hidden="1"/>
    </xf>
    <xf numFmtId="3" fontId="3" fillId="4" borderId="0" xfId="0" applyNumberFormat="1" applyFont="1" applyFill="1" applyAlignment="1" applyProtection="1">
      <alignment horizontal="center" vertical="center" shrinkToFit="1" readingOrder="2"/>
      <protection hidden="1"/>
    </xf>
    <xf numFmtId="1" fontId="4" fillId="5" borderId="5" xfId="0" applyNumberFormat="1" applyFont="1" applyFill="1" applyBorder="1" applyAlignment="1" applyProtection="1">
      <alignment horizontal="center" vertical="center" shrinkToFit="1" readingOrder="2"/>
      <protection hidden="1"/>
    </xf>
    <xf numFmtId="3" fontId="5" fillId="7" borderId="0" xfId="0" applyNumberFormat="1" applyFont="1" applyFill="1" applyAlignment="1" applyProtection="1">
      <alignment vertical="center" shrinkToFit="1" readingOrder="2"/>
      <protection hidden="1"/>
    </xf>
    <xf numFmtId="3" fontId="4" fillId="7" borderId="0" xfId="0" applyNumberFormat="1" applyFont="1" applyFill="1" applyAlignment="1" applyProtection="1">
      <alignment horizontal="center" vertical="center" shrinkToFit="1" readingOrder="2"/>
      <protection hidden="1"/>
    </xf>
    <xf numFmtId="0" fontId="0" fillId="7" borderId="0" xfId="0" applyFill="1" applyProtection="1">
      <protection hidden="1"/>
    </xf>
    <xf numFmtId="0" fontId="0" fillId="0" borderId="0" xfId="0" applyProtection="1">
      <protection hidden="1"/>
    </xf>
    <xf numFmtId="3" fontId="0" fillId="0" borderId="0" xfId="0" applyNumberFormat="1" applyAlignment="1" applyProtection="1">
      <alignment horizontal="center" vertical="center"/>
      <protection hidden="1"/>
    </xf>
    <xf numFmtId="0" fontId="7" fillId="7" borderId="18" xfId="0" applyFont="1" applyFill="1" applyBorder="1" applyAlignment="1" applyProtection="1">
      <alignment shrinkToFit="1"/>
      <protection hidden="1"/>
    </xf>
    <xf numFmtId="0" fontId="7" fillId="7" borderId="0" xfId="0" applyFont="1" applyFill="1" applyAlignment="1" applyProtection="1">
      <alignment shrinkToFit="1"/>
      <protection hidden="1"/>
    </xf>
    <xf numFmtId="0" fontId="0" fillId="0" borderId="0" xfId="0" applyAlignment="1" applyProtection="1">
      <alignment shrinkToFit="1"/>
      <protection hidden="1"/>
    </xf>
    <xf numFmtId="0" fontId="0" fillId="7" borderId="0" xfId="0" applyFill="1" applyAlignment="1" applyProtection="1">
      <alignment shrinkToFit="1"/>
      <protection hidden="1"/>
    </xf>
    <xf numFmtId="0" fontId="9" fillId="7" borderId="0" xfId="0" applyFont="1" applyFill="1" applyAlignment="1" applyProtection="1">
      <alignment shrinkToFit="1"/>
      <protection hidden="1"/>
    </xf>
    <xf numFmtId="0" fontId="0" fillId="7" borderId="0" xfId="0" applyFill="1" applyAlignment="1" applyProtection="1">
      <alignment horizontal="center" shrinkToFit="1"/>
      <protection hidden="1"/>
    </xf>
    <xf numFmtId="4" fontId="2" fillId="0" borderId="2" xfId="0" applyNumberFormat="1" applyFont="1" applyBorder="1" applyAlignment="1" applyProtection="1">
      <alignment horizontal="center"/>
      <protection hidden="1"/>
    </xf>
    <xf numFmtId="4" fontId="2" fillId="0" borderId="3" xfId="0" applyNumberFormat="1" applyFont="1" applyBorder="1" applyAlignment="1" applyProtection="1">
      <alignment horizontal="center"/>
      <protection hidden="1"/>
    </xf>
    <xf numFmtId="4" fontId="2" fillId="0" borderId="7" xfId="0" applyNumberFormat="1" applyFont="1" applyBorder="1" applyAlignment="1" applyProtection="1">
      <alignment horizontal="center"/>
      <protection hidden="1"/>
    </xf>
    <xf numFmtId="4" fontId="2" fillId="0" borderId="8" xfId="0" applyNumberFormat="1" applyFont="1" applyBorder="1" applyAlignment="1" applyProtection="1">
      <alignment horizontal="center"/>
      <protection hidden="1"/>
    </xf>
    <xf numFmtId="4" fontId="2" fillId="0" borderId="10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164" fontId="2" fillId="0" borderId="2" xfId="0" applyNumberFormat="1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164" fontId="2" fillId="0" borderId="7" xfId="0" applyNumberFormat="1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164" fontId="2" fillId="0" borderId="10" xfId="0" applyNumberFormat="1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center" vertical="center"/>
      <protection hidden="1"/>
    </xf>
    <xf numFmtId="3" fontId="6" fillId="0" borderId="0" xfId="1" applyNumberFormat="1" applyAlignment="1" applyProtection="1">
      <alignment horizontal="center" vertical="center" shrinkToFit="1"/>
      <protection hidden="1"/>
    </xf>
    <xf numFmtId="0" fontId="14" fillId="0" borderId="7" xfId="0" applyFont="1" applyBorder="1" applyAlignment="1" applyProtection="1">
      <alignment horizontal="center" vertical="center"/>
      <protection hidden="1"/>
    </xf>
    <xf numFmtId="3" fontId="14" fillId="0" borderId="7" xfId="0" applyNumberFormat="1" applyFont="1" applyBorder="1" applyAlignment="1" applyProtection="1">
      <alignment horizontal="center" vertical="center"/>
      <protection hidden="1"/>
    </xf>
    <xf numFmtId="0" fontId="15" fillId="10" borderId="4" xfId="0" applyFont="1" applyFill="1" applyBorder="1" applyAlignment="1" applyProtection="1">
      <alignment horizontal="center" vertical="center" wrapText="1" readingOrder="2"/>
      <protection hidden="1"/>
    </xf>
    <xf numFmtId="3" fontId="4" fillId="11" borderId="5" xfId="0" applyNumberFormat="1" applyFont="1" applyFill="1" applyBorder="1" applyAlignment="1" applyProtection="1">
      <alignment horizontal="center" vertical="center" shrinkToFit="1" readingOrder="2"/>
      <protection hidden="1"/>
    </xf>
    <xf numFmtId="3" fontId="15" fillId="9" borderId="14" xfId="0" applyNumberFormat="1" applyFont="1" applyFill="1" applyBorder="1" applyAlignment="1" applyProtection="1">
      <alignment horizontal="center" vertical="center" shrinkToFit="1" readingOrder="2"/>
      <protection hidden="1"/>
    </xf>
    <xf numFmtId="3" fontId="4" fillId="11" borderId="19" xfId="0" applyNumberFormat="1" applyFont="1" applyFill="1" applyBorder="1" applyAlignment="1" applyProtection="1">
      <alignment horizontal="center" vertical="center" shrinkToFit="1" readingOrder="2"/>
      <protection hidden="1"/>
    </xf>
    <xf numFmtId="1" fontId="4" fillId="11" borderId="19" xfId="0" applyNumberFormat="1" applyFont="1" applyFill="1" applyBorder="1" applyAlignment="1" applyProtection="1">
      <alignment horizontal="center" vertical="center" shrinkToFit="1" readingOrder="2"/>
      <protection hidden="1"/>
    </xf>
    <xf numFmtId="3" fontId="4" fillId="12" borderId="19" xfId="0" applyNumberFormat="1" applyFont="1" applyFill="1" applyBorder="1" applyAlignment="1" applyProtection="1">
      <alignment horizontal="center" vertical="center" shrinkToFit="1" readingOrder="2"/>
      <protection hidden="1"/>
    </xf>
    <xf numFmtId="3" fontId="4" fillId="11" borderId="21" xfId="0" applyNumberFormat="1" applyFont="1" applyFill="1" applyBorder="1" applyAlignment="1" applyProtection="1">
      <alignment horizontal="center" vertical="center" shrinkToFit="1" readingOrder="2"/>
      <protection hidden="1"/>
    </xf>
    <xf numFmtId="0" fontId="0" fillId="7" borderId="0" xfId="0" applyFill="1" applyBorder="1" applyAlignment="1" applyProtection="1">
      <alignment horizontal="center" shrinkToFit="1"/>
      <protection hidden="1"/>
    </xf>
    <xf numFmtId="3" fontId="3" fillId="12" borderId="25" xfId="0" applyNumberFormat="1" applyFont="1" applyFill="1" applyBorder="1" applyAlignment="1" applyProtection="1">
      <alignment horizontal="center" vertical="center" shrinkToFit="1" readingOrder="2"/>
      <protection hidden="1"/>
    </xf>
    <xf numFmtId="3" fontId="4" fillId="12" borderId="26" xfId="0" applyNumberFormat="1" applyFont="1" applyFill="1" applyBorder="1" applyAlignment="1" applyProtection="1">
      <alignment horizontal="center" vertical="center" shrinkToFit="1" readingOrder="2"/>
      <protection hidden="1"/>
    </xf>
    <xf numFmtId="3" fontId="3" fillId="11" borderId="25" xfId="0" applyNumberFormat="1" applyFont="1" applyFill="1" applyBorder="1" applyAlignment="1" applyProtection="1">
      <alignment horizontal="center" vertical="center" shrinkToFit="1" readingOrder="2"/>
      <protection hidden="1"/>
    </xf>
    <xf numFmtId="3" fontId="4" fillId="11" borderId="26" xfId="0" applyNumberFormat="1" applyFont="1" applyFill="1" applyBorder="1" applyAlignment="1" applyProtection="1">
      <alignment horizontal="center" vertical="center" shrinkToFit="1" readingOrder="2"/>
      <protection hidden="1"/>
    </xf>
    <xf numFmtId="1" fontId="4" fillId="11" borderId="25" xfId="0" applyNumberFormat="1" applyFont="1" applyFill="1" applyBorder="1" applyAlignment="1" applyProtection="1">
      <alignment horizontal="center" vertical="center" shrinkToFit="1" readingOrder="2"/>
      <protection hidden="1"/>
    </xf>
    <xf numFmtId="1" fontId="4" fillId="11" borderId="27" xfId="0" applyNumberFormat="1" applyFont="1" applyFill="1" applyBorder="1" applyAlignment="1" applyProtection="1">
      <alignment horizontal="center" vertical="center" shrinkToFit="1" readingOrder="2"/>
      <protection hidden="1"/>
    </xf>
    <xf numFmtId="0" fontId="16" fillId="8" borderId="28" xfId="0" applyFont="1" applyFill="1" applyBorder="1" applyAlignment="1" applyProtection="1">
      <alignment horizontal="center" vertical="center" wrapText="1" readingOrder="2"/>
      <protection hidden="1"/>
    </xf>
    <xf numFmtId="3" fontId="4" fillId="11" borderId="29" xfId="0" applyNumberFormat="1" applyFont="1" applyFill="1" applyBorder="1" applyAlignment="1" applyProtection="1">
      <alignment horizontal="center" vertical="center" shrinkToFit="1" readingOrder="2"/>
      <protection hidden="1"/>
    </xf>
    <xf numFmtId="0" fontId="16" fillId="8" borderId="21" xfId="0" applyFont="1" applyFill="1" applyBorder="1" applyAlignment="1" applyProtection="1">
      <alignment horizontal="center" vertical="center" wrapText="1" readingOrder="2"/>
      <protection hidden="1"/>
    </xf>
    <xf numFmtId="1" fontId="4" fillId="11" borderId="30" xfId="0" applyNumberFormat="1" applyFont="1" applyFill="1" applyBorder="1" applyAlignment="1" applyProtection="1">
      <alignment horizontal="center" vertical="center" shrinkToFit="1" readingOrder="2"/>
      <protection hidden="1"/>
    </xf>
    <xf numFmtId="3" fontId="4" fillId="11" borderId="30" xfId="0" applyNumberFormat="1" applyFont="1" applyFill="1" applyBorder="1" applyAlignment="1" applyProtection="1">
      <alignment horizontal="center" vertical="center" shrinkToFit="1" readingOrder="2"/>
      <protection hidden="1"/>
    </xf>
    <xf numFmtId="0" fontId="16" fillId="8" borderId="27" xfId="0" applyFont="1" applyFill="1" applyBorder="1" applyAlignment="1" applyProtection="1">
      <alignment horizontal="center" vertical="center" wrapText="1" readingOrder="2"/>
      <protection hidden="1"/>
    </xf>
    <xf numFmtId="3" fontId="3" fillId="11" borderId="31" xfId="0" applyNumberFormat="1" applyFont="1" applyFill="1" applyBorder="1" applyAlignment="1" applyProtection="1">
      <alignment horizontal="center" vertical="center" shrinkToFit="1" readingOrder="2"/>
      <protection hidden="1"/>
    </xf>
    <xf numFmtId="3" fontId="16" fillId="8" borderId="33" xfId="0" applyNumberFormat="1" applyFont="1" applyFill="1" applyBorder="1" applyAlignment="1" applyProtection="1">
      <alignment horizontal="center" vertical="center" shrinkToFit="1" readingOrder="2"/>
      <protection hidden="1"/>
    </xf>
    <xf numFmtId="3" fontId="4" fillId="11" borderId="32" xfId="0" applyNumberFormat="1" applyFont="1" applyFill="1" applyBorder="1" applyAlignment="1" applyProtection="1">
      <alignment horizontal="center" vertical="center" shrinkToFit="1" readingOrder="2"/>
      <protection hidden="1"/>
    </xf>
    <xf numFmtId="0" fontId="17" fillId="8" borderId="35" xfId="0" applyFont="1" applyFill="1" applyBorder="1" applyAlignment="1" applyProtection="1">
      <alignment horizontal="center" shrinkToFit="1" readingOrder="2"/>
      <protection hidden="1"/>
    </xf>
    <xf numFmtId="1" fontId="4" fillId="11" borderId="34" xfId="0" applyNumberFormat="1" applyFont="1" applyFill="1" applyBorder="1" applyAlignment="1" applyProtection="1">
      <alignment horizontal="center" vertical="center" shrinkToFit="1" readingOrder="2"/>
      <protection hidden="1"/>
    </xf>
    <xf numFmtId="3" fontId="16" fillId="8" borderId="36" xfId="0" applyNumberFormat="1" applyFont="1" applyFill="1" applyBorder="1" applyAlignment="1" applyProtection="1">
      <alignment horizontal="center" vertical="center" shrinkToFit="1" readingOrder="2"/>
      <protection hidden="1"/>
    </xf>
    <xf numFmtId="3" fontId="16" fillId="8" borderId="38" xfId="0" applyNumberFormat="1" applyFont="1" applyFill="1" applyBorder="1" applyAlignment="1" applyProtection="1">
      <alignment horizontal="center" vertical="center" shrinkToFit="1" readingOrder="2"/>
      <protection hidden="1"/>
    </xf>
    <xf numFmtId="3" fontId="3" fillId="11" borderId="37" xfId="0" applyNumberFormat="1" applyFont="1" applyFill="1" applyBorder="1" applyAlignment="1" applyProtection="1">
      <alignment horizontal="center" vertical="center" shrinkToFit="1" readingOrder="2"/>
      <protection hidden="1"/>
    </xf>
    <xf numFmtId="0" fontId="16" fillId="8" borderId="34" xfId="0" applyFont="1" applyFill="1" applyBorder="1" applyAlignment="1" applyProtection="1">
      <alignment horizontal="center" vertical="center" wrapText="1" readingOrder="2"/>
      <protection hidden="1"/>
    </xf>
    <xf numFmtId="1" fontId="4" fillId="11" borderId="31" xfId="0" applyNumberFormat="1" applyFont="1" applyFill="1" applyBorder="1" applyAlignment="1" applyProtection="1">
      <alignment horizontal="center" vertical="center" shrinkToFit="1" readingOrder="2"/>
      <protection hidden="1"/>
    </xf>
    <xf numFmtId="3" fontId="16" fillId="8" borderId="39" xfId="0" applyNumberFormat="1" applyFont="1" applyFill="1" applyBorder="1" applyAlignment="1" applyProtection="1">
      <alignment horizontal="center" vertical="center" shrinkToFit="1" readingOrder="2"/>
      <protection hidden="1"/>
    </xf>
    <xf numFmtId="3" fontId="16" fillId="8" borderId="40" xfId="0" applyNumberFormat="1" applyFont="1" applyFill="1" applyBorder="1" applyAlignment="1" applyProtection="1">
      <alignment horizontal="center" vertical="center" shrinkToFit="1" readingOrder="2"/>
      <protection hidden="1"/>
    </xf>
    <xf numFmtId="0" fontId="13" fillId="7" borderId="0" xfId="0" applyFont="1" applyFill="1" applyAlignment="1" applyProtection="1">
      <alignment horizontal="center" vertical="center" wrapText="1"/>
      <protection hidden="1"/>
    </xf>
    <xf numFmtId="0" fontId="18" fillId="9" borderId="22" xfId="0" applyFont="1" applyFill="1" applyBorder="1" applyAlignment="1" applyProtection="1">
      <alignment horizontal="center" vertical="center" shrinkToFit="1" readingOrder="2"/>
      <protection hidden="1"/>
    </xf>
    <xf numFmtId="0" fontId="18" fillId="9" borderId="23" xfId="0" applyFont="1" applyFill="1" applyBorder="1" applyAlignment="1" applyProtection="1">
      <alignment horizontal="center" vertical="center" shrinkToFit="1" readingOrder="2"/>
      <protection hidden="1"/>
    </xf>
    <xf numFmtId="0" fontId="18" fillId="9" borderId="24" xfId="0" applyFont="1" applyFill="1" applyBorder="1" applyAlignment="1" applyProtection="1">
      <alignment horizontal="center" vertical="center" shrinkToFit="1" readingOrder="2"/>
      <protection hidden="1"/>
    </xf>
    <xf numFmtId="0" fontId="6" fillId="7" borderId="18" xfId="1" applyFill="1" applyBorder="1" applyAlignment="1" applyProtection="1">
      <alignment horizontal="center" vertical="top" shrinkToFit="1"/>
      <protection hidden="1"/>
    </xf>
    <xf numFmtId="0" fontId="6" fillId="7" borderId="0" xfId="1" applyFill="1" applyAlignment="1" applyProtection="1">
      <alignment horizontal="center" vertical="top" shrinkToFit="1"/>
      <protection hidden="1"/>
    </xf>
    <xf numFmtId="0" fontId="10" fillId="7" borderId="0" xfId="0" applyFont="1" applyFill="1" applyAlignment="1" applyProtection="1">
      <alignment horizontal="center" shrinkToFit="1"/>
      <protection hidden="1"/>
    </xf>
    <xf numFmtId="0" fontId="8" fillId="7" borderId="0" xfId="0" applyFont="1" applyFill="1" applyAlignment="1" applyProtection="1">
      <alignment horizontal="center"/>
      <protection hidden="1"/>
    </xf>
    <xf numFmtId="0" fontId="8" fillId="7" borderId="0" xfId="0" applyFont="1" applyFill="1" applyAlignment="1" applyProtection="1">
      <alignment horizontal="center" vertical="center"/>
      <protection hidden="1"/>
    </xf>
    <xf numFmtId="0" fontId="6" fillId="7" borderId="0" xfId="1" applyFill="1" applyAlignment="1" applyProtection="1">
      <alignment horizontal="center" vertical="top"/>
      <protection hidden="1"/>
    </xf>
    <xf numFmtId="0" fontId="12" fillId="7" borderId="0" xfId="0" applyFont="1" applyFill="1" applyAlignment="1" applyProtection="1">
      <alignment horizontal="center" vertical="center"/>
      <protection hidden="1"/>
    </xf>
    <xf numFmtId="0" fontId="11" fillId="7" borderId="0" xfId="0" applyFont="1" applyFill="1" applyAlignment="1" applyProtection="1">
      <alignment horizontal="center" vertical="center" textRotation="90" shrinkToFit="1" readingOrder="2"/>
      <protection hidden="1"/>
    </xf>
    <xf numFmtId="3" fontId="0" fillId="7" borderId="0" xfId="0" applyNumberFormat="1" applyFill="1" applyAlignment="1" applyProtection="1">
      <alignment horizontal="center" vertical="center"/>
      <protection hidden="1"/>
    </xf>
    <xf numFmtId="0" fontId="3" fillId="7" borderId="0" xfId="0" applyFont="1" applyFill="1" applyProtection="1">
      <protection hidden="1"/>
    </xf>
    <xf numFmtId="3" fontId="4" fillId="11" borderId="20" xfId="0" applyNumberFormat="1" applyFont="1" applyFill="1" applyBorder="1" applyAlignment="1" applyProtection="1">
      <alignment horizontal="center" vertical="center" shrinkToFit="1" readingOrder="2"/>
      <protection hidden="1"/>
    </xf>
    <xf numFmtId="3" fontId="4" fillId="11" borderId="28" xfId="0" applyNumberFormat="1" applyFont="1" applyFill="1" applyBorder="1" applyAlignment="1" applyProtection="1">
      <alignment horizontal="center" vertical="center" shrinkToFit="1" readingOrder="2"/>
      <protection hidden="1"/>
    </xf>
    <xf numFmtId="3" fontId="4" fillId="13" borderId="5" xfId="0" applyNumberFormat="1" applyFont="1" applyFill="1" applyBorder="1" applyAlignment="1" applyProtection="1">
      <alignment horizontal="center" vertical="center" shrinkToFit="1" readingOrder="2"/>
      <protection locked="0"/>
    </xf>
    <xf numFmtId="0" fontId="3" fillId="7" borderId="0" xfId="0" applyFont="1" applyFill="1" applyAlignment="1" applyProtection="1">
      <alignment horizontal="left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B366C"/>
      <color rgb="FFB24EBA"/>
      <color rgb="FFCFC8D0"/>
      <color rgb="FFD7C1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sng" strike="noStrike" kern="1200" spc="0" baseline="0">
                <a:solidFill>
                  <a:schemeClr val="tx1"/>
                </a:solidFill>
                <a:latin typeface="+mn-lt"/>
                <a:ea typeface="+mn-ea"/>
                <a:cs typeface="B Roya" panose="00000400000000000000" pitchFamily="2" charset="-78"/>
              </a:defRPr>
            </a:pPr>
            <a:r>
              <a:rPr lang="fa-IR" sz="2000" b="1" i="1" u="none">
                <a:cs typeface="B Roya" panose="00000400000000000000" pitchFamily="2" charset="-78"/>
              </a:rPr>
              <a:t> مقایسه مالیات بر</a:t>
            </a:r>
            <a:r>
              <a:rPr lang="fa-IR" sz="2000" b="1" i="1" u="none" baseline="0">
                <a:cs typeface="B Roya" panose="00000400000000000000" pitchFamily="2" charset="-78"/>
              </a:rPr>
              <a:t> درآمد حقوق</a:t>
            </a:r>
            <a:r>
              <a:rPr lang="en-US" sz="2000" b="1" i="1" u="none" baseline="0">
                <a:cs typeface="B Roya" panose="00000400000000000000" pitchFamily="2" charset="-78"/>
              </a:rPr>
              <a:t> </a:t>
            </a:r>
            <a:r>
              <a:rPr lang="fa-IR" sz="2000" b="1" i="1" u="none" baseline="0">
                <a:cs typeface="B Roya" panose="00000400000000000000" pitchFamily="2" charset="-78"/>
              </a:rPr>
              <a:t>سال 97 و 98</a:t>
            </a:r>
            <a:endParaRPr lang="en-US" sz="2000" b="1" i="1" u="none">
              <a:cs typeface="B Roya" panose="00000400000000000000" pitchFamily="2" charset="-78"/>
            </a:endParaRPr>
          </a:p>
        </c:rich>
      </c:tx>
      <c:layout>
        <c:manualLayout>
          <c:xMode val="edge"/>
          <c:yMode val="edge"/>
          <c:x val="0.3180923981227014"/>
          <c:y val="3.14208607936547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1" u="sng" strike="noStrike" kern="1200" spc="0" baseline="0">
              <a:solidFill>
                <a:schemeClr val="tx1"/>
              </a:solidFill>
              <a:latin typeface="+mn-lt"/>
              <a:ea typeface="+mn-ea"/>
              <a:cs typeface="B Roya" panose="00000400000000000000" pitchFamily="2" charset="-78"/>
            </a:defRPr>
          </a:pPr>
          <a:endParaRPr lang="fa-IR"/>
        </a:p>
      </c:txPr>
    </c:title>
    <c:autoTitleDeleted val="0"/>
    <c:plotArea>
      <c:layout>
        <c:manualLayout>
          <c:layoutTarget val="inner"/>
          <c:xMode val="edge"/>
          <c:yMode val="edge"/>
          <c:x val="6.677270120419404E-2"/>
          <c:y val="2.6139051748254514E-2"/>
          <c:w val="0.89074790724564423"/>
          <c:h val="0.8841591299932419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Sheet2!$P$29</c:f>
              <c:strCache>
                <c:ptCount val="1"/>
                <c:pt idx="0">
                  <c:v>1398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Sheet2!$O$30:$O$43</c:f>
              <c:numCache>
                <c:formatCode>General</c:formatCode>
                <c:ptCount val="14"/>
                <c:pt idx="0">
                  <c:v>23</c:v>
                </c:pt>
                <c:pt idx="1">
                  <c:v>25</c:v>
                </c:pt>
                <c:pt idx="2">
                  <c:v>27</c:v>
                </c:pt>
                <c:pt idx="3">
                  <c:v>68.75</c:v>
                </c:pt>
                <c:pt idx="4">
                  <c:v>77.75</c:v>
                </c:pt>
                <c:pt idx="5">
                  <c:v>92</c:v>
                </c:pt>
                <c:pt idx="6">
                  <c:v>96.25</c:v>
                </c:pt>
                <c:pt idx="7">
                  <c:v>115</c:v>
                </c:pt>
                <c:pt idx="8">
                  <c:v>137.5</c:v>
                </c:pt>
                <c:pt idx="9">
                  <c:v>161</c:v>
                </c:pt>
                <c:pt idx="10">
                  <c:v>166.25</c:v>
                </c:pt>
                <c:pt idx="11">
                  <c:v>192.5</c:v>
                </c:pt>
                <c:pt idx="12">
                  <c:v>210</c:v>
                </c:pt>
                <c:pt idx="13">
                  <c:v>230</c:v>
                </c:pt>
              </c:numCache>
            </c:numRef>
          </c:xVal>
          <c:yVal>
            <c:numRef>
              <c:f>Sheet2!$P$30:$P$43</c:f>
              <c:numCache>
                <c:formatCode>General</c:formatCode>
                <c:ptCount val="14"/>
                <c:pt idx="2">
                  <c:v>0</c:v>
                </c:pt>
                <c:pt idx="3">
                  <c:v>4.125</c:v>
                </c:pt>
                <c:pt idx="4">
                  <c:v>5.4749999999999996</c:v>
                </c:pt>
                <c:pt idx="5">
                  <c:v>7.6124999999999998</c:v>
                </c:pt>
                <c:pt idx="6">
                  <c:v>8.25</c:v>
                </c:pt>
                <c:pt idx="7">
                  <c:v>12</c:v>
                </c:pt>
                <c:pt idx="8">
                  <c:v>16.5</c:v>
                </c:pt>
                <c:pt idx="9">
                  <c:v>22.375</c:v>
                </c:pt>
                <c:pt idx="10">
                  <c:v>23.6875</c:v>
                </c:pt>
                <c:pt idx="11">
                  <c:v>30.25</c:v>
                </c:pt>
                <c:pt idx="12">
                  <c:v>36.375</c:v>
                </c:pt>
                <c:pt idx="13">
                  <c:v>43.375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F37-4F19-B777-432AAFD1EA48}"/>
            </c:ext>
          </c:extLst>
        </c:ser>
        <c:ser>
          <c:idx val="1"/>
          <c:order val="1"/>
          <c:tx>
            <c:strRef>
              <c:f>Sheet2!$Q$29</c:f>
              <c:strCache>
                <c:ptCount val="1"/>
                <c:pt idx="0">
                  <c:v>1397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Sheet2!$O$30:$O$43</c:f>
              <c:numCache>
                <c:formatCode>General</c:formatCode>
                <c:ptCount val="14"/>
                <c:pt idx="0">
                  <c:v>23</c:v>
                </c:pt>
                <c:pt idx="1">
                  <c:v>25</c:v>
                </c:pt>
                <c:pt idx="2">
                  <c:v>27</c:v>
                </c:pt>
                <c:pt idx="3">
                  <c:v>68.75</c:v>
                </c:pt>
                <c:pt idx="4">
                  <c:v>77.75</c:v>
                </c:pt>
                <c:pt idx="5">
                  <c:v>92</c:v>
                </c:pt>
                <c:pt idx="6">
                  <c:v>96.25</c:v>
                </c:pt>
                <c:pt idx="7">
                  <c:v>115</c:v>
                </c:pt>
                <c:pt idx="8">
                  <c:v>137.5</c:v>
                </c:pt>
                <c:pt idx="9">
                  <c:v>161</c:v>
                </c:pt>
                <c:pt idx="10">
                  <c:v>166.25</c:v>
                </c:pt>
                <c:pt idx="11">
                  <c:v>192.5</c:v>
                </c:pt>
                <c:pt idx="12">
                  <c:v>210</c:v>
                </c:pt>
                <c:pt idx="13">
                  <c:v>230</c:v>
                </c:pt>
              </c:numCache>
            </c:numRef>
          </c:xVal>
          <c:yVal>
            <c:numRef>
              <c:f>Sheet2!$Q$30:$Q$43</c:f>
              <c:numCache>
                <c:formatCode>General</c:formatCode>
                <c:ptCount val="14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4.5750000000000002</c:v>
                </c:pt>
                <c:pt idx="4">
                  <c:v>5.4749999999999996</c:v>
                </c:pt>
                <c:pt idx="5">
                  <c:v>6.9</c:v>
                </c:pt>
                <c:pt idx="6">
                  <c:v>7.5374999999999996</c:v>
                </c:pt>
                <c:pt idx="7">
                  <c:v>10.35</c:v>
                </c:pt>
                <c:pt idx="8">
                  <c:v>15.975</c:v>
                </c:pt>
                <c:pt idx="9">
                  <c:v>21.85</c:v>
                </c:pt>
                <c:pt idx="10">
                  <c:v>23.6875</c:v>
                </c:pt>
                <c:pt idx="11">
                  <c:v>32.875</c:v>
                </c:pt>
                <c:pt idx="12">
                  <c:v>39</c:v>
                </c:pt>
                <c:pt idx="13">
                  <c:v>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F37-4F19-B777-432AAFD1E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0704152"/>
        <c:axId val="630651248"/>
      </c:scatterChart>
      <c:valAx>
        <c:axId val="550704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B Roya" panose="00000400000000000000" pitchFamily="2" charset="-78"/>
                  </a:defRPr>
                </a:pPr>
                <a:r>
                  <a:rPr lang="fa-IR" sz="1200" b="1">
                    <a:cs typeface="B Roya" panose="00000400000000000000" pitchFamily="2" charset="-78"/>
                  </a:rPr>
                  <a:t>درآمد (میلیون ریال)</a:t>
                </a:r>
                <a:endParaRPr lang="en-US" sz="1200" b="1">
                  <a:cs typeface="B Roya" panose="00000400000000000000" pitchFamily="2" charset="-78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B Roya" panose="00000400000000000000" pitchFamily="2" charset="-78"/>
                </a:defRPr>
              </a:pPr>
              <a:endParaRPr lang="fa-I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a-IR"/>
          </a:p>
        </c:txPr>
        <c:crossAx val="630651248"/>
        <c:crosses val="autoZero"/>
        <c:crossBetween val="midCat"/>
      </c:valAx>
      <c:valAx>
        <c:axId val="630651248"/>
        <c:scaling>
          <c:orientation val="minMax"/>
        </c:scaling>
        <c:delete val="0"/>
        <c:axPos val="l"/>
        <c:majorGridlines>
          <c:spPr>
            <a:ln w="9525" cap="flat" cmpd="sng" algn="ctr">
              <a:gradFill flip="none" rotWithShape="1"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2700000" scaled="1"/>
                <a:tileRect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B Roya" panose="00000400000000000000" pitchFamily="2" charset="-78"/>
                  </a:defRPr>
                </a:pPr>
                <a:r>
                  <a:rPr lang="fa-IR" sz="1200" b="1">
                    <a:cs typeface="B Roya" panose="00000400000000000000" pitchFamily="2" charset="-78"/>
                  </a:rPr>
                  <a:t>مالیات (میلیون ریال)</a:t>
                </a:r>
                <a:endParaRPr lang="en-US" sz="1200" b="1">
                  <a:cs typeface="B Roya" panose="00000400000000000000" pitchFamily="2" charset="-78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B Roya" panose="00000400000000000000" pitchFamily="2" charset="-78"/>
                </a:defRPr>
              </a:pPr>
              <a:endParaRPr lang="fa-I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a-IR"/>
          </a:p>
        </c:txPr>
        <c:crossAx val="5507041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3034319532985703"/>
          <c:y val="0.53147137955717916"/>
          <c:w val="0.15755093580555452"/>
          <c:h val="6.71295266583564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B Nazanin" panose="00000400000000000000" pitchFamily="2" charset="-78"/>
            </a:defRPr>
          </a:pPr>
          <a:endParaRPr lang="fa-I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pattFill prst="pct5">
      <a:fgClr>
        <a:schemeClr val="tx1"/>
      </a:fgClr>
      <a:bgClr>
        <a:schemeClr val="bg1"/>
      </a:bgClr>
    </a:pattFill>
    <a:ln w="9525" cap="flat" cmpd="sng" algn="ctr">
      <a:solidFill>
        <a:schemeClr val="tx1">
          <a:lumMod val="15000"/>
          <a:lumOff val="85000"/>
        </a:schemeClr>
      </a:solidFill>
      <a:round/>
    </a:ln>
    <a:effectLst>
      <a:glow>
        <a:schemeClr val="accent1">
          <a:alpha val="39000"/>
        </a:schemeClr>
      </a:glow>
      <a:softEdge rad="0"/>
    </a:effectLst>
  </c:spPr>
  <c:txPr>
    <a:bodyPr/>
    <a:lstStyle/>
    <a:p>
      <a:pPr>
        <a:defRPr>
          <a:solidFill>
            <a:schemeClr val="tx1"/>
          </a:solidFill>
        </a:defRPr>
      </a:pPr>
      <a:endParaRPr lang="fa-I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zoomScale="80" workbookViewId="0"/>
  </sheetViews>
  <sheetProtection algorithmName="SHA-512" hashValue="oQRq/eRPPVCB5DL2mTghdPvjBjufIBRxmemlzWUcf58KNtpQiZhaoMTHcj7E5oq1SFjaPjoxwVuNI7y+6/uQrA==" saltValue="zfyZABP6U2++V3OCe2+bAQ==" spinCount="100000" content="1" objects="1"/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2176</xdr:colOff>
      <xdr:row>1</xdr:row>
      <xdr:rowOff>115486</xdr:rowOff>
    </xdr:from>
    <xdr:to>
      <xdr:col>4</xdr:col>
      <xdr:colOff>945696</xdr:colOff>
      <xdr:row>4</xdr:row>
      <xdr:rowOff>72816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D283883-6388-428B-8282-12E049690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6658829" y="906061"/>
          <a:ext cx="943520" cy="6907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8781" cy="607218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83488F7-0A5E-4E8B-B96A-1AFB6F3B8A7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henasname.ir/" TargetMode="External"/><Relationship Id="rId1" Type="http://schemas.openxmlformats.org/officeDocument/2006/relationships/hyperlink" Target="mailto:ZhowanMarket@gmail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32"/>
  <sheetViews>
    <sheetView rightToLeft="1" tabSelected="1" zoomScale="115" zoomScaleNormal="115" workbookViewId="0">
      <selection activeCell="C3" sqref="C3"/>
    </sheetView>
  </sheetViews>
  <sheetFormatPr defaultRowHeight="14.25" x14ac:dyDescent="0.2"/>
  <cols>
    <col min="1" max="1" width="3.375" style="21" customWidth="1"/>
    <col min="2" max="2" width="36.75" style="21" customWidth="1"/>
    <col min="3" max="3" width="19.75" style="21" customWidth="1"/>
    <col min="4" max="4" width="14.25" style="21" customWidth="1"/>
    <col min="5" max="5" width="21.125" style="21" customWidth="1"/>
    <col min="6" max="6" width="6.25" style="21" customWidth="1"/>
    <col min="7" max="7" width="29.375" style="21" bestFit="1" customWidth="1"/>
    <col min="8" max="8" width="19" style="22" bestFit="1" customWidth="1"/>
    <col min="9" max="9" width="15.75" style="21" customWidth="1"/>
    <col min="10" max="10" width="17.625" style="21" bestFit="1" customWidth="1"/>
    <col min="11" max="16384" width="9" style="21"/>
  </cols>
  <sheetData>
    <row r="1" spans="1:8" ht="62.25" customHeight="1" x14ac:dyDescent="0.2">
      <c r="A1" s="20"/>
      <c r="B1" s="81" t="s">
        <v>31</v>
      </c>
      <c r="C1" s="81"/>
      <c r="D1" s="81"/>
      <c r="E1" s="81"/>
      <c r="F1" s="81"/>
      <c r="G1" s="20"/>
      <c r="H1" s="93"/>
    </row>
    <row r="2" spans="1:8" ht="21" thickBot="1" x14ac:dyDescent="0.25">
      <c r="A2" s="91" t="s">
        <v>30</v>
      </c>
      <c r="B2" s="91"/>
      <c r="C2" s="91"/>
      <c r="D2" s="91"/>
      <c r="E2" s="20"/>
      <c r="F2" s="20"/>
      <c r="G2" s="20"/>
      <c r="H2" s="93"/>
    </row>
    <row r="3" spans="1:8" ht="26.25" thickBot="1" x14ac:dyDescent="0.6">
      <c r="A3" s="20"/>
      <c r="B3" s="49" t="s">
        <v>28</v>
      </c>
      <c r="C3" s="97">
        <v>0</v>
      </c>
      <c r="D3" s="23"/>
      <c r="E3" s="24"/>
      <c r="F3" s="24"/>
      <c r="G3" s="26"/>
      <c r="H3" s="93"/>
    </row>
    <row r="4" spans="1:8" ht="10.5" customHeight="1" thickBot="1" x14ac:dyDescent="0.3">
      <c r="A4" s="20"/>
      <c r="B4" s="26"/>
      <c r="C4" s="26"/>
      <c r="D4" s="27"/>
      <c r="E4" s="27"/>
      <c r="F4" s="26"/>
      <c r="G4" s="26"/>
      <c r="H4" s="93"/>
    </row>
    <row r="5" spans="1:8" ht="26.25" thickBot="1" x14ac:dyDescent="0.25">
      <c r="A5" s="20"/>
      <c r="B5" s="51" t="s">
        <v>20</v>
      </c>
      <c r="C5" s="50">
        <f>E17</f>
        <v>0</v>
      </c>
      <c r="D5" s="87" t="s">
        <v>26</v>
      </c>
      <c r="E5" s="87"/>
      <c r="F5" s="87"/>
      <c r="G5" s="26"/>
      <c r="H5" s="93"/>
    </row>
    <row r="6" spans="1:8" ht="10.5" customHeight="1" thickBot="1" x14ac:dyDescent="0.25">
      <c r="A6" s="20"/>
      <c r="B6" s="18"/>
      <c r="C6" s="19"/>
      <c r="D6" s="87"/>
      <c r="E6" s="87"/>
      <c r="F6" s="87"/>
      <c r="G6" s="26"/>
      <c r="H6" s="93"/>
    </row>
    <row r="7" spans="1:8" ht="26.25" thickBot="1" x14ac:dyDescent="0.25">
      <c r="A7" s="20"/>
      <c r="B7" s="51" t="s">
        <v>21</v>
      </c>
      <c r="C7" s="50">
        <f>E28</f>
        <v>0</v>
      </c>
      <c r="D7" s="85" t="s">
        <v>25</v>
      </c>
      <c r="E7" s="86"/>
      <c r="F7" s="86"/>
      <c r="G7" s="28"/>
      <c r="H7" s="93"/>
    </row>
    <row r="8" spans="1:8" ht="9.75" customHeight="1" thickBot="1" x14ac:dyDescent="0.25">
      <c r="A8" s="20"/>
      <c r="B8" s="14"/>
      <c r="C8" s="15"/>
      <c r="D8" s="28"/>
      <c r="E8" s="56"/>
      <c r="F8" s="26"/>
      <c r="G8" s="26"/>
      <c r="H8" s="93"/>
    </row>
    <row r="9" spans="1:8" ht="30" customHeight="1" x14ac:dyDescent="0.2">
      <c r="A9" s="20"/>
      <c r="B9" s="82" t="s">
        <v>33</v>
      </c>
      <c r="C9" s="83"/>
      <c r="D9" s="83"/>
      <c r="E9" s="84"/>
      <c r="F9" s="92" t="str">
        <f>" مالیات پرداختی  "&amp;C5&amp;"  ریال"</f>
        <v xml:space="preserve"> مالیات پرداختی  0  ریال</v>
      </c>
      <c r="G9" s="26"/>
      <c r="H9" s="93"/>
    </row>
    <row r="10" spans="1:8" ht="31.5" customHeight="1" thickBot="1" x14ac:dyDescent="0.25">
      <c r="A10" s="20"/>
      <c r="B10" s="68" t="s">
        <v>1</v>
      </c>
      <c r="C10" s="65" t="s">
        <v>2</v>
      </c>
      <c r="D10" s="65" t="s">
        <v>3</v>
      </c>
      <c r="E10" s="63" t="s">
        <v>4</v>
      </c>
      <c r="F10" s="92"/>
      <c r="G10" s="20"/>
      <c r="H10" s="93"/>
    </row>
    <row r="11" spans="1:8" ht="24.95" customHeight="1" thickTop="1" x14ac:dyDescent="0.2">
      <c r="A11" s="20"/>
      <c r="B11" s="69" t="s">
        <v>10</v>
      </c>
      <c r="C11" s="67">
        <f>Sheet2!C1</f>
        <v>0</v>
      </c>
      <c r="D11" s="66">
        <v>0</v>
      </c>
      <c r="E11" s="64">
        <f>Sheet2!C8*C11</f>
        <v>0</v>
      </c>
      <c r="F11" s="92"/>
      <c r="G11" s="20"/>
      <c r="H11" s="93"/>
    </row>
    <row r="12" spans="1:8" ht="24.95" customHeight="1" x14ac:dyDescent="0.2">
      <c r="A12" s="20"/>
      <c r="B12" s="57" t="s">
        <v>17</v>
      </c>
      <c r="C12" s="54">
        <f>Sheet2!E2</f>
        <v>0</v>
      </c>
      <c r="D12" s="53" t="s">
        <v>11</v>
      </c>
      <c r="E12" s="58">
        <f>Sheet2!C9*C12</f>
        <v>0</v>
      </c>
      <c r="F12" s="92"/>
      <c r="G12" s="20"/>
      <c r="H12" s="93"/>
    </row>
    <row r="13" spans="1:8" ht="24.95" customHeight="1" x14ac:dyDescent="0.2">
      <c r="A13" s="20"/>
      <c r="B13" s="59" t="s">
        <v>15</v>
      </c>
      <c r="C13" s="52">
        <f>Sheet2!E3</f>
        <v>0</v>
      </c>
      <c r="D13" s="53" t="s">
        <v>12</v>
      </c>
      <c r="E13" s="60">
        <f>Sheet2!C10*C13</f>
        <v>0</v>
      </c>
      <c r="F13" s="92"/>
      <c r="G13" s="20"/>
      <c r="H13" s="93"/>
    </row>
    <row r="14" spans="1:8" ht="24.95" customHeight="1" x14ac:dyDescent="0.2">
      <c r="A14" s="20"/>
      <c r="B14" s="57" t="s">
        <v>16</v>
      </c>
      <c r="C14" s="54">
        <f>Sheet2!E4</f>
        <v>0</v>
      </c>
      <c r="D14" s="53" t="s">
        <v>13</v>
      </c>
      <c r="E14" s="58">
        <f>Sheet2!C11*C14</f>
        <v>0</v>
      </c>
      <c r="F14" s="92"/>
      <c r="G14" s="20"/>
      <c r="H14" s="93"/>
    </row>
    <row r="15" spans="1:8" ht="24.95" customHeight="1" x14ac:dyDescent="0.2">
      <c r="A15" s="20"/>
      <c r="B15" s="57" t="s">
        <v>27</v>
      </c>
      <c r="C15" s="54">
        <f>Sheet2!E5</f>
        <v>0</v>
      </c>
      <c r="D15" s="53" t="s">
        <v>14</v>
      </c>
      <c r="E15" s="58">
        <f>Sheet2!C12*C15</f>
        <v>0</v>
      </c>
      <c r="F15" s="92"/>
      <c r="G15" s="20"/>
      <c r="H15" s="93"/>
    </row>
    <row r="16" spans="1:8" ht="24.95" customHeight="1" thickBot="1" x14ac:dyDescent="0.25">
      <c r="A16" s="20"/>
      <c r="B16" s="76" t="s">
        <v>18</v>
      </c>
      <c r="C16" s="55">
        <f>Sheet2!C6</f>
        <v>0</v>
      </c>
      <c r="D16" s="73" t="s">
        <v>19</v>
      </c>
      <c r="E16" s="71">
        <f>C16*Sheet2!C13</f>
        <v>0</v>
      </c>
      <c r="F16" s="92"/>
      <c r="G16" s="20"/>
      <c r="H16" s="93"/>
    </row>
    <row r="17" spans="1:8" ht="27" thickTop="1" thickBot="1" x14ac:dyDescent="0.7">
      <c r="A17" s="20"/>
      <c r="B17" s="75" t="s">
        <v>9</v>
      </c>
      <c r="C17" s="74">
        <f>SUM(C11:C16)</f>
        <v>0</v>
      </c>
      <c r="D17" s="72"/>
      <c r="E17" s="70">
        <f>SUM(E11:E16)</f>
        <v>0</v>
      </c>
      <c r="F17" s="92"/>
      <c r="G17" s="20"/>
      <c r="H17" s="93"/>
    </row>
    <row r="18" spans="1:8" ht="22.5" customHeight="1" x14ac:dyDescent="0.55000000000000004">
      <c r="A18" s="20"/>
      <c r="B18" s="88" t="s">
        <v>22</v>
      </c>
      <c r="C18" s="88"/>
      <c r="D18" s="88"/>
      <c r="E18" s="88"/>
      <c r="F18" s="88"/>
      <c r="G18" s="20"/>
      <c r="H18" s="93"/>
    </row>
    <row r="19" spans="1:8" ht="22.5" customHeight="1" x14ac:dyDescent="0.2">
      <c r="A19" s="20"/>
      <c r="B19" s="89" t="s">
        <v>23</v>
      </c>
      <c r="C19" s="89"/>
      <c r="D19" s="89"/>
      <c r="E19" s="89"/>
      <c r="F19" s="89"/>
      <c r="G19" s="20"/>
      <c r="H19" s="93"/>
    </row>
    <row r="20" spans="1:8" ht="22.5" customHeight="1" thickBot="1" x14ac:dyDescent="0.25">
      <c r="A20" s="20"/>
      <c r="B20" s="90" t="s">
        <v>24</v>
      </c>
      <c r="C20" s="90"/>
      <c r="D20" s="90"/>
      <c r="E20" s="90"/>
      <c r="F20" s="90"/>
      <c r="G20" s="20"/>
      <c r="H20" s="93"/>
    </row>
    <row r="21" spans="1:8" ht="30" customHeight="1" x14ac:dyDescent="0.2">
      <c r="A21" s="20"/>
      <c r="B21" s="82" t="s">
        <v>34</v>
      </c>
      <c r="C21" s="83"/>
      <c r="D21" s="83"/>
      <c r="E21" s="84"/>
      <c r="F21" s="92" t="str">
        <f>" مالیات پرداختی "&amp;C7&amp;" ریال"</f>
        <v xml:space="preserve"> مالیات پرداختی 0 ریال</v>
      </c>
      <c r="G21" s="20"/>
      <c r="H21" s="93"/>
    </row>
    <row r="22" spans="1:8" ht="31.5" customHeight="1" thickBot="1" x14ac:dyDescent="0.25">
      <c r="A22" s="20"/>
      <c r="B22" s="68" t="s">
        <v>1</v>
      </c>
      <c r="C22" s="65" t="s">
        <v>2</v>
      </c>
      <c r="D22" s="77" t="s">
        <v>3</v>
      </c>
      <c r="E22" s="63" t="s">
        <v>4</v>
      </c>
      <c r="F22" s="92"/>
      <c r="G22" s="20"/>
      <c r="H22" s="93"/>
    </row>
    <row r="23" spans="1:8" ht="24.95" customHeight="1" thickTop="1" x14ac:dyDescent="0.2">
      <c r="A23" s="20"/>
      <c r="B23" s="78" t="s">
        <v>10</v>
      </c>
      <c r="C23" s="67">
        <f>Sheet2!C16</f>
        <v>0</v>
      </c>
      <c r="D23" s="95">
        <v>0</v>
      </c>
      <c r="E23" s="64">
        <f>C23*Sheet2!C22</f>
        <v>0</v>
      </c>
      <c r="F23" s="92"/>
      <c r="G23" s="20"/>
      <c r="H23" s="93"/>
    </row>
    <row r="24" spans="1:8" ht="24.95" customHeight="1" x14ac:dyDescent="0.2">
      <c r="A24" s="20"/>
      <c r="B24" s="61" t="s">
        <v>35</v>
      </c>
      <c r="C24" s="52">
        <f>Sheet2!E17</f>
        <v>0</v>
      </c>
      <c r="D24" s="52" t="s">
        <v>11</v>
      </c>
      <c r="E24" s="60">
        <f>C24*Sheet2!C23</f>
        <v>0</v>
      </c>
      <c r="F24" s="92"/>
      <c r="G24" s="20"/>
      <c r="H24" s="93"/>
    </row>
    <row r="25" spans="1:8" ht="24.95" customHeight="1" x14ac:dyDescent="0.2">
      <c r="A25" s="20"/>
      <c r="B25" s="61" t="s">
        <v>36</v>
      </c>
      <c r="C25" s="52">
        <f>Sheet2!E18</f>
        <v>0</v>
      </c>
      <c r="D25" s="52" t="s">
        <v>12</v>
      </c>
      <c r="E25" s="60">
        <f>C25*Sheet2!C24</f>
        <v>0</v>
      </c>
      <c r="F25" s="92"/>
      <c r="G25" s="20"/>
      <c r="H25" s="93"/>
    </row>
    <row r="26" spans="1:8" ht="24.95" customHeight="1" x14ac:dyDescent="0.2">
      <c r="A26" s="20"/>
      <c r="B26" s="61" t="s">
        <v>37</v>
      </c>
      <c r="C26" s="52">
        <f>Sheet2!E19</f>
        <v>0</v>
      </c>
      <c r="D26" s="52" t="s">
        <v>14</v>
      </c>
      <c r="E26" s="60">
        <f>C26*Sheet2!C25</f>
        <v>0</v>
      </c>
      <c r="F26" s="92"/>
      <c r="G26" s="20"/>
      <c r="H26" s="93"/>
    </row>
    <row r="27" spans="1:8" ht="24.95" customHeight="1" thickBot="1" x14ac:dyDescent="0.25">
      <c r="A27" s="20"/>
      <c r="B27" s="62" t="s">
        <v>38</v>
      </c>
      <c r="C27" s="55">
        <f>Sheet2!C20</f>
        <v>0</v>
      </c>
      <c r="D27" s="55" t="s">
        <v>19</v>
      </c>
      <c r="E27" s="96">
        <f>C27*Sheet2!C26</f>
        <v>0</v>
      </c>
      <c r="F27" s="92"/>
      <c r="G27" s="20"/>
      <c r="H27" s="93"/>
    </row>
    <row r="28" spans="1:8" ht="27" thickTop="1" thickBot="1" x14ac:dyDescent="0.25">
      <c r="A28" s="20"/>
      <c r="B28" s="79" t="s">
        <v>9</v>
      </c>
      <c r="C28" s="74">
        <f>SUM(C23:C27)</f>
        <v>0</v>
      </c>
      <c r="D28" s="74"/>
      <c r="E28" s="80">
        <f>SUM(E23:E27)</f>
        <v>0</v>
      </c>
      <c r="F28" s="92"/>
      <c r="G28" s="20"/>
      <c r="H28" s="93"/>
    </row>
    <row r="29" spans="1:8" ht="9.75" customHeight="1" x14ac:dyDescent="0.2">
      <c r="A29" s="20"/>
      <c r="B29" s="20"/>
      <c r="C29" s="20"/>
      <c r="D29" s="20"/>
      <c r="E29" s="20"/>
      <c r="G29" s="20"/>
      <c r="H29" s="93"/>
    </row>
    <row r="30" spans="1:8" ht="20.25" x14ac:dyDescent="0.55000000000000004">
      <c r="A30" s="20"/>
      <c r="B30" s="20"/>
      <c r="C30" s="20"/>
      <c r="D30" s="98" t="s">
        <v>32</v>
      </c>
      <c r="E30" s="94" t="s">
        <v>29</v>
      </c>
      <c r="F30" s="20"/>
      <c r="G30" s="20"/>
      <c r="H30" s="93"/>
    </row>
    <row r="31" spans="1:8" x14ac:dyDescent="0.2">
      <c r="A31" s="20"/>
      <c r="B31" s="20"/>
      <c r="C31" s="20"/>
      <c r="D31" s="20"/>
      <c r="E31" s="20"/>
      <c r="F31" s="20"/>
      <c r="G31" s="20"/>
      <c r="H31" s="93"/>
    </row>
    <row r="32" spans="1:8" x14ac:dyDescent="0.2">
      <c r="A32" s="20"/>
      <c r="B32" s="20"/>
      <c r="C32" s="20"/>
      <c r="D32" s="20"/>
      <c r="E32" s="20"/>
      <c r="F32" s="20"/>
      <c r="G32" s="20"/>
      <c r="H32" s="93"/>
    </row>
  </sheetData>
  <sheetProtection algorithmName="SHA-512" hashValue="ngxFLkeOBEAWWO6/8tgEAbOIy8vbuj8aFt1WU5KJbZ2pvwEd/DoeJKgpIBwUADNPfS55zA/0jVMTaYrOhkH+JQ==" saltValue="sqn+7tA8AJGup2HJPQRr2g==" spinCount="100000" sheet="1" objects="1" scenarios="1"/>
  <mergeCells count="11">
    <mergeCell ref="B1:F1"/>
    <mergeCell ref="B9:E9"/>
    <mergeCell ref="D7:F7"/>
    <mergeCell ref="D5:F6"/>
    <mergeCell ref="B21:E21"/>
    <mergeCell ref="B18:F18"/>
    <mergeCell ref="B19:F19"/>
    <mergeCell ref="B20:F20"/>
    <mergeCell ref="A2:D2"/>
    <mergeCell ref="F9:F17"/>
    <mergeCell ref="F21:F28"/>
  </mergeCells>
  <hyperlinks>
    <hyperlink ref="B20" r:id="rId1"/>
    <hyperlink ref="D7" r:id="rId2"/>
  </hyperlinks>
  <printOptions horizontalCentered="1"/>
  <pageMargins left="0.31496062992125984" right="0.31496062992125984" top="0.94488188976377963" bottom="0.74803149606299213" header="0.31496062992125984" footer="0.31496062992125984"/>
  <pageSetup paperSize="9" scale="88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B1:Q48"/>
  <sheetViews>
    <sheetView rightToLeft="1" topLeftCell="A31" workbookViewId="0">
      <selection activeCell="E40" sqref="E40"/>
    </sheetView>
  </sheetViews>
  <sheetFormatPr defaultRowHeight="14.25" x14ac:dyDescent="0.2"/>
  <cols>
    <col min="1" max="1" width="9" style="21"/>
    <col min="2" max="2" width="31.25" style="21" bestFit="1" customWidth="1"/>
    <col min="3" max="5" width="20.375" style="21" bestFit="1" customWidth="1"/>
    <col min="6" max="10" width="9" style="21"/>
    <col min="11" max="11" width="11.125" style="21" bestFit="1" customWidth="1"/>
    <col min="12" max="13" width="9" style="21" bestFit="1" customWidth="1"/>
    <col min="14" max="16384" width="9" style="21"/>
  </cols>
  <sheetData>
    <row r="1" spans="2:5" ht="22.5" x14ac:dyDescent="0.55000000000000004">
      <c r="B1" s="10" t="s">
        <v>10</v>
      </c>
      <c r="C1" s="29">
        <f>IF((Sheet2!D12&lt;27500001),Sheet2!D12,27500000)</f>
        <v>0</v>
      </c>
      <c r="D1" s="29"/>
      <c r="E1" s="30"/>
    </row>
    <row r="2" spans="2:5" ht="22.5" x14ac:dyDescent="0.55000000000000004">
      <c r="B2" s="11" t="s">
        <v>17</v>
      </c>
      <c r="C2" s="31">
        <f>IF(Sheet2!D12&lt;27500001,0,Sheet2!D12-27500000)</f>
        <v>0</v>
      </c>
      <c r="D2" s="31">
        <f>IF(C2&gt;41250000,41250000,C2)</f>
        <v>0</v>
      </c>
      <c r="E2" s="32">
        <f>IF(D2&gt;0,D2,0)</f>
        <v>0</v>
      </c>
    </row>
    <row r="3" spans="2:5" ht="22.5" x14ac:dyDescent="0.55000000000000004">
      <c r="B3" s="12" t="s">
        <v>15</v>
      </c>
      <c r="C3" s="31">
        <f>C2-D2</f>
        <v>0</v>
      </c>
      <c r="D3" s="31">
        <f>IF(C3&gt;27500000,27500000,C3)</f>
        <v>0</v>
      </c>
      <c r="E3" s="32">
        <f>IF(D3&gt;0,D3,0)</f>
        <v>0</v>
      </c>
    </row>
    <row r="4" spans="2:5" ht="22.5" x14ac:dyDescent="0.55000000000000004">
      <c r="B4" s="11" t="s">
        <v>16</v>
      </c>
      <c r="C4" s="31">
        <f>C3-D3</f>
        <v>0</v>
      </c>
      <c r="D4" s="31">
        <f>IF(C4&gt;41250000,41250000,C4)</f>
        <v>0</v>
      </c>
      <c r="E4" s="32">
        <f>IF(D4&gt;0,D4,0)</f>
        <v>0</v>
      </c>
    </row>
    <row r="5" spans="2:5" ht="23.25" thickBot="1" x14ac:dyDescent="0.6">
      <c r="B5" s="13" t="s">
        <v>27</v>
      </c>
      <c r="C5" s="33">
        <f>C4-D4</f>
        <v>0</v>
      </c>
      <c r="D5" s="31">
        <f>IF(C5&gt;55000000,55000000,C5)</f>
        <v>0</v>
      </c>
      <c r="E5" s="32">
        <f>IF(D5&gt;0,D5,0)</f>
        <v>0</v>
      </c>
    </row>
    <row r="6" spans="2:5" ht="23.25" thickBot="1" x14ac:dyDescent="0.6">
      <c r="B6" s="16" t="s">
        <v>18</v>
      </c>
      <c r="C6" s="33">
        <f>C5-D5</f>
        <v>0</v>
      </c>
      <c r="D6" s="34"/>
      <c r="E6" s="34">
        <f>IF(C6&gt;0,C6,0)</f>
        <v>0</v>
      </c>
    </row>
    <row r="8" spans="2:5" ht="21.75" x14ac:dyDescent="0.2">
      <c r="C8" s="5">
        <v>0</v>
      </c>
    </row>
    <row r="9" spans="2:5" ht="21.75" x14ac:dyDescent="0.2">
      <c r="C9" s="6">
        <v>0.1</v>
      </c>
    </row>
    <row r="10" spans="2:5" ht="21.75" x14ac:dyDescent="0.2">
      <c r="C10" s="5">
        <v>0.15</v>
      </c>
    </row>
    <row r="11" spans="2:5" ht="21.75" x14ac:dyDescent="0.2">
      <c r="C11" s="6">
        <v>0.2</v>
      </c>
    </row>
    <row r="12" spans="2:5" ht="22.5" x14ac:dyDescent="0.55000000000000004">
      <c r="C12" s="7">
        <v>0.25</v>
      </c>
      <c r="D12" s="31">
        <f>'محاسبه مالیات'!C3</f>
        <v>0</v>
      </c>
    </row>
    <row r="13" spans="2:5" ht="21.75" x14ac:dyDescent="0.2">
      <c r="C13" s="7">
        <v>0.35</v>
      </c>
    </row>
    <row r="15" spans="2:5" ht="15" thickBot="1" x14ac:dyDescent="0.25"/>
    <row r="16" spans="2:5" ht="22.5" x14ac:dyDescent="0.55000000000000004">
      <c r="B16" s="1" t="s">
        <v>0</v>
      </c>
      <c r="C16" s="35">
        <f>IF(D12&lt;23000000,D12,23000000)</f>
        <v>0</v>
      </c>
      <c r="D16" s="36"/>
      <c r="E16" s="37"/>
    </row>
    <row r="17" spans="2:17" ht="22.5" x14ac:dyDescent="0.55000000000000004">
      <c r="B17" s="2" t="s">
        <v>5</v>
      </c>
      <c r="C17" s="38">
        <f>IF(Sheet2!D12&lt;23000001,0,Sheet2!D12-23000000)</f>
        <v>0</v>
      </c>
      <c r="D17" s="39">
        <f>IF(C17&gt;69000000,69000000,C17)</f>
        <v>0</v>
      </c>
      <c r="E17" s="40">
        <f>IF(D17&gt;0,D17,0)</f>
        <v>0</v>
      </c>
    </row>
    <row r="18" spans="2:17" ht="22.5" x14ac:dyDescent="0.55000000000000004">
      <c r="B18" s="3" t="s">
        <v>6</v>
      </c>
      <c r="C18" s="38">
        <f>C17-D17</f>
        <v>0</v>
      </c>
      <c r="D18" s="39">
        <f>IF(C18&gt;23000000,23000000,C18)</f>
        <v>0</v>
      </c>
      <c r="E18" s="40">
        <f>IF(D18&gt;0,D18,0)</f>
        <v>0</v>
      </c>
    </row>
    <row r="19" spans="2:17" ht="22.5" x14ac:dyDescent="0.55000000000000004">
      <c r="B19" s="2" t="s">
        <v>7</v>
      </c>
      <c r="C19" s="38">
        <f>C18-D18</f>
        <v>0</v>
      </c>
      <c r="D19" s="39">
        <f>IF(C19&gt;46000000,46000000,C19)</f>
        <v>0</v>
      </c>
      <c r="E19" s="40">
        <f>IF(D19&gt;0,D19,0)</f>
        <v>0</v>
      </c>
    </row>
    <row r="20" spans="2:17" ht="23.25" thickBot="1" x14ac:dyDescent="0.6">
      <c r="B20" s="4" t="s">
        <v>8</v>
      </c>
      <c r="C20" s="41">
        <f>C19-D19</f>
        <v>0</v>
      </c>
      <c r="D20" s="42"/>
      <c r="E20" s="43">
        <f>IF(C20&gt;0,C20,0)</f>
        <v>0</v>
      </c>
    </row>
    <row r="22" spans="2:17" ht="21.75" x14ac:dyDescent="0.2">
      <c r="C22" s="5">
        <v>0</v>
      </c>
    </row>
    <row r="23" spans="2:17" ht="21.75" x14ac:dyDescent="0.2">
      <c r="C23" s="6">
        <v>0.1</v>
      </c>
    </row>
    <row r="24" spans="2:17" ht="21.75" x14ac:dyDescent="0.2">
      <c r="C24" s="5">
        <v>0.15</v>
      </c>
    </row>
    <row r="25" spans="2:17" ht="21.75" x14ac:dyDescent="0.2">
      <c r="C25" s="6">
        <v>0.25</v>
      </c>
    </row>
    <row r="26" spans="2:17" ht="21.75" x14ac:dyDescent="0.2">
      <c r="C26" s="7">
        <v>0.35</v>
      </c>
    </row>
    <row r="28" spans="2:17" ht="15" thickBot="1" x14ac:dyDescent="0.25"/>
    <row r="29" spans="2:17" ht="22.5" thickBot="1" x14ac:dyDescent="0.3">
      <c r="B29" s="44"/>
      <c r="C29" s="45">
        <v>1398</v>
      </c>
      <c r="D29" s="45">
        <v>1397</v>
      </c>
      <c r="G29" s="25"/>
      <c r="H29" s="17">
        <v>1398</v>
      </c>
      <c r="I29" s="17">
        <v>1397</v>
      </c>
      <c r="K29" s="46"/>
      <c r="L29" s="21">
        <v>98</v>
      </c>
      <c r="M29" s="21">
        <v>97</v>
      </c>
      <c r="O29" s="47"/>
      <c r="P29" s="47">
        <v>1398</v>
      </c>
      <c r="Q29" s="47">
        <v>1397</v>
      </c>
    </row>
    <row r="30" spans="2:17" ht="26.25" thickBot="1" x14ac:dyDescent="0.25">
      <c r="B30" s="48">
        <f>G30*1000000</f>
        <v>23000000</v>
      </c>
      <c r="C30" s="48"/>
      <c r="D30" s="48">
        <f>I30*1000000</f>
        <v>0</v>
      </c>
      <c r="G30" s="9">
        <v>23</v>
      </c>
      <c r="H30" s="8"/>
      <c r="I30" s="8">
        <v>0</v>
      </c>
      <c r="K30" s="22">
        <v>23000000</v>
      </c>
      <c r="M30" s="21">
        <v>0</v>
      </c>
      <c r="O30" s="47">
        <f t="shared" ref="O30:P43" si="0">K30/1000000</f>
        <v>23</v>
      </c>
      <c r="P30" s="47"/>
      <c r="Q30" s="47">
        <f>M30/1000000</f>
        <v>0</v>
      </c>
    </row>
    <row r="31" spans="2:17" ht="26.25" thickBot="1" x14ac:dyDescent="0.25">
      <c r="B31" s="48">
        <f t="shared" ref="B31:B48" si="1">G31*1000000</f>
        <v>24000000</v>
      </c>
      <c r="C31" s="48"/>
      <c r="D31" s="48">
        <f t="shared" ref="D31:D48" si="2">I31*1000000</f>
        <v>100000</v>
      </c>
      <c r="G31" s="9">
        <v>24</v>
      </c>
      <c r="H31" s="8"/>
      <c r="I31" s="8">
        <v>0.1</v>
      </c>
      <c r="K31" s="22">
        <v>25000000</v>
      </c>
      <c r="M31" s="21">
        <v>200000</v>
      </c>
      <c r="O31" s="47">
        <f t="shared" si="0"/>
        <v>25</v>
      </c>
      <c r="P31" s="47"/>
      <c r="Q31" s="47">
        <f t="shared" ref="Q31:Q43" si="3">M31/1000000</f>
        <v>0.2</v>
      </c>
    </row>
    <row r="32" spans="2:17" ht="26.25" thickBot="1" x14ac:dyDescent="0.25">
      <c r="B32" s="48">
        <f t="shared" si="1"/>
        <v>27000000</v>
      </c>
      <c r="C32" s="48">
        <f t="shared" ref="C32:C48" si="4">H32*1000000</f>
        <v>0</v>
      </c>
      <c r="D32" s="48">
        <f t="shared" si="2"/>
        <v>400000</v>
      </c>
      <c r="G32" s="9">
        <v>27</v>
      </c>
      <c r="H32" s="8">
        <v>0</v>
      </c>
      <c r="I32" s="8">
        <v>0.4</v>
      </c>
      <c r="K32" s="22">
        <v>27000000</v>
      </c>
      <c r="L32" s="21">
        <v>0</v>
      </c>
      <c r="M32" s="21">
        <v>400000</v>
      </c>
      <c r="O32" s="47">
        <f t="shared" si="0"/>
        <v>27</v>
      </c>
      <c r="P32" s="47">
        <f t="shared" si="0"/>
        <v>0</v>
      </c>
      <c r="Q32" s="47">
        <f t="shared" si="3"/>
        <v>0.4</v>
      </c>
    </row>
    <row r="33" spans="2:17" ht="26.25" thickBot="1" x14ac:dyDescent="0.25">
      <c r="B33" s="48">
        <f t="shared" si="1"/>
        <v>28000000</v>
      </c>
      <c r="C33" s="48">
        <f t="shared" si="4"/>
        <v>50000</v>
      </c>
      <c r="D33" s="48">
        <f t="shared" si="2"/>
        <v>500000</v>
      </c>
      <c r="G33" s="9">
        <v>28</v>
      </c>
      <c r="H33" s="8">
        <v>0.05</v>
      </c>
      <c r="I33" s="8">
        <v>0.5</v>
      </c>
      <c r="K33" s="22">
        <v>68750000</v>
      </c>
      <c r="L33" s="21">
        <v>4125000</v>
      </c>
      <c r="M33" s="21">
        <v>4575000</v>
      </c>
      <c r="O33" s="47">
        <f t="shared" si="0"/>
        <v>68.75</v>
      </c>
      <c r="P33" s="47">
        <f t="shared" si="0"/>
        <v>4.125</v>
      </c>
      <c r="Q33" s="47">
        <f t="shared" si="3"/>
        <v>4.5750000000000002</v>
      </c>
    </row>
    <row r="34" spans="2:17" ht="26.25" thickBot="1" x14ac:dyDescent="0.25">
      <c r="B34" s="48">
        <f t="shared" si="1"/>
        <v>30000000</v>
      </c>
      <c r="C34" s="48">
        <f t="shared" si="4"/>
        <v>250000</v>
      </c>
      <c r="D34" s="48">
        <f t="shared" si="2"/>
        <v>700000</v>
      </c>
      <c r="G34" s="9">
        <v>30</v>
      </c>
      <c r="H34" s="8">
        <v>0.25</v>
      </c>
      <c r="I34" s="8">
        <v>0.7</v>
      </c>
      <c r="K34" s="22">
        <v>77750000</v>
      </c>
      <c r="L34" s="21">
        <v>5475000</v>
      </c>
      <c r="M34" s="21">
        <v>5475000</v>
      </c>
      <c r="O34" s="47">
        <f t="shared" si="0"/>
        <v>77.75</v>
      </c>
      <c r="P34" s="47">
        <f t="shared" si="0"/>
        <v>5.4749999999999996</v>
      </c>
      <c r="Q34" s="47">
        <f t="shared" si="3"/>
        <v>5.4749999999999996</v>
      </c>
    </row>
    <row r="35" spans="2:17" ht="26.25" thickBot="1" x14ac:dyDescent="0.25">
      <c r="B35" s="48">
        <f t="shared" si="1"/>
        <v>35000000</v>
      </c>
      <c r="C35" s="48">
        <f t="shared" si="4"/>
        <v>750000</v>
      </c>
      <c r="D35" s="48">
        <f t="shared" si="2"/>
        <v>1200000</v>
      </c>
      <c r="G35" s="9">
        <v>35</v>
      </c>
      <c r="H35" s="8">
        <v>0.75</v>
      </c>
      <c r="I35" s="8">
        <v>1.2</v>
      </c>
      <c r="K35" s="22">
        <v>92000000</v>
      </c>
      <c r="L35" s="21">
        <v>7612500</v>
      </c>
      <c r="M35" s="21">
        <v>6900000</v>
      </c>
      <c r="O35" s="47">
        <f t="shared" si="0"/>
        <v>92</v>
      </c>
      <c r="P35" s="47">
        <f t="shared" si="0"/>
        <v>7.6124999999999998</v>
      </c>
      <c r="Q35" s="47">
        <f t="shared" si="3"/>
        <v>6.9</v>
      </c>
    </row>
    <row r="36" spans="2:17" ht="26.25" thickBot="1" x14ac:dyDescent="0.25">
      <c r="B36" s="48">
        <f t="shared" si="1"/>
        <v>40000000</v>
      </c>
      <c r="C36" s="48">
        <f t="shared" si="4"/>
        <v>1250000</v>
      </c>
      <c r="D36" s="48">
        <f t="shared" si="2"/>
        <v>1700000</v>
      </c>
      <c r="G36" s="9">
        <v>40</v>
      </c>
      <c r="H36" s="8">
        <v>1.25</v>
      </c>
      <c r="I36" s="8">
        <v>1.7</v>
      </c>
      <c r="K36" s="22">
        <v>96250000</v>
      </c>
      <c r="L36" s="21">
        <v>8250000</v>
      </c>
      <c r="M36" s="21">
        <v>7537500</v>
      </c>
      <c r="O36" s="47">
        <f t="shared" si="0"/>
        <v>96.25</v>
      </c>
      <c r="P36" s="47">
        <f t="shared" si="0"/>
        <v>8.25</v>
      </c>
      <c r="Q36" s="47">
        <f t="shared" si="3"/>
        <v>7.5374999999999996</v>
      </c>
    </row>
    <row r="37" spans="2:17" ht="26.25" thickBot="1" x14ac:dyDescent="0.25">
      <c r="B37" s="48">
        <f t="shared" si="1"/>
        <v>41250000</v>
      </c>
      <c r="C37" s="48">
        <f t="shared" si="4"/>
        <v>1375000</v>
      </c>
      <c r="D37" s="48">
        <f t="shared" si="2"/>
        <v>1822500</v>
      </c>
      <c r="G37" s="9">
        <v>41.25</v>
      </c>
      <c r="H37" s="8">
        <v>1.375</v>
      </c>
      <c r="I37" s="8">
        <v>1.8225</v>
      </c>
      <c r="K37" s="22">
        <v>115000000</v>
      </c>
      <c r="L37" s="21">
        <v>12000000</v>
      </c>
      <c r="M37" s="21">
        <v>10350000</v>
      </c>
      <c r="O37" s="47">
        <f t="shared" si="0"/>
        <v>115</v>
      </c>
      <c r="P37" s="47">
        <f t="shared" si="0"/>
        <v>12</v>
      </c>
      <c r="Q37" s="47">
        <f t="shared" si="3"/>
        <v>10.35</v>
      </c>
    </row>
    <row r="38" spans="2:17" ht="26.25" thickBot="1" x14ac:dyDescent="0.25">
      <c r="B38" s="48">
        <f t="shared" si="1"/>
        <v>45000000</v>
      </c>
      <c r="C38" s="48">
        <f t="shared" si="4"/>
        <v>1937500</v>
      </c>
      <c r="D38" s="48">
        <f t="shared" si="2"/>
        <v>2200000</v>
      </c>
      <c r="G38" s="9">
        <v>45</v>
      </c>
      <c r="H38" s="8">
        <v>1.9375</v>
      </c>
      <c r="I38" s="8">
        <v>2.2000000000000002</v>
      </c>
      <c r="K38" s="22">
        <v>137500000</v>
      </c>
      <c r="L38" s="21">
        <v>16500000</v>
      </c>
      <c r="M38" s="21">
        <v>15975000</v>
      </c>
      <c r="O38" s="47">
        <f t="shared" si="0"/>
        <v>137.5</v>
      </c>
      <c r="P38" s="47">
        <f t="shared" si="0"/>
        <v>16.5</v>
      </c>
      <c r="Q38" s="47">
        <f t="shared" si="3"/>
        <v>15.975</v>
      </c>
    </row>
    <row r="39" spans="2:17" ht="26.25" thickBot="1" x14ac:dyDescent="0.25">
      <c r="B39" s="48">
        <f t="shared" si="1"/>
        <v>50000000</v>
      </c>
      <c r="C39" s="48">
        <f t="shared" si="4"/>
        <v>2687500</v>
      </c>
      <c r="D39" s="48">
        <f t="shared" si="2"/>
        <v>2700000</v>
      </c>
      <c r="G39" s="9">
        <v>50</v>
      </c>
      <c r="H39" s="8">
        <v>2.6875</v>
      </c>
      <c r="I39" s="8">
        <v>2.7</v>
      </c>
      <c r="K39" s="22">
        <v>161000000</v>
      </c>
      <c r="L39" s="21">
        <v>22375000</v>
      </c>
      <c r="M39" s="21">
        <v>21850000</v>
      </c>
      <c r="O39" s="47">
        <f t="shared" si="0"/>
        <v>161</v>
      </c>
      <c r="P39" s="47">
        <f t="shared" si="0"/>
        <v>22.375</v>
      </c>
      <c r="Q39" s="47">
        <f t="shared" si="3"/>
        <v>21.85</v>
      </c>
    </row>
    <row r="40" spans="2:17" ht="26.25" thickBot="1" x14ac:dyDescent="0.25">
      <c r="B40" s="48">
        <f t="shared" si="1"/>
        <v>55000000</v>
      </c>
      <c r="C40" s="48">
        <f t="shared" si="4"/>
        <v>3437500</v>
      </c>
      <c r="D40" s="48">
        <f t="shared" si="2"/>
        <v>3200000</v>
      </c>
      <c r="G40" s="9">
        <v>55</v>
      </c>
      <c r="H40" s="8">
        <v>3.4375</v>
      </c>
      <c r="I40" s="8">
        <v>3.2</v>
      </c>
      <c r="K40" s="22">
        <v>166250000</v>
      </c>
      <c r="L40" s="21">
        <v>23687500</v>
      </c>
      <c r="M40" s="21">
        <v>23687500</v>
      </c>
      <c r="O40" s="47">
        <f t="shared" si="0"/>
        <v>166.25</v>
      </c>
      <c r="P40" s="47">
        <f t="shared" si="0"/>
        <v>23.6875</v>
      </c>
      <c r="Q40" s="47">
        <f t="shared" si="3"/>
        <v>23.6875</v>
      </c>
    </row>
    <row r="41" spans="2:17" ht="26.25" thickBot="1" x14ac:dyDescent="0.25">
      <c r="B41" s="48">
        <f t="shared" si="1"/>
        <v>68750000</v>
      </c>
      <c r="C41" s="48">
        <f t="shared" si="4"/>
        <v>5500000</v>
      </c>
      <c r="D41" s="48">
        <f t="shared" si="2"/>
        <v>4575000</v>
      </c>
      <c r="G41" s="9">
        <v>68.75</v>
      </c>
      <c r="H41" s="8">
        <v>5.5</v>
      </c>
      <c r="I41" s="8">
        <v>4.5750000000000002</v>
      </c>
      <c r="K41" s="22">
        <v>192500000</v>
      </c>
      <c r="L41" s="21">
        <v>30250000</v>
      </c>
      <c r="M41" s="21">
        <v>32875000</v>
      </c>
      <c r="O41" s="47">
        <f t="shared" si="0"/>
        <v>192.5</v>
      </c>
      <c r="P41" s="47">
        <f t="shared" si="0"/>
        <v>30.25</v>
      </c>
      <c r="Q41" s="47">
        <f t="shared" si="3"/>
        <v>32.875</v>
      </c>
    </row>
    <row r="42" spans="2:17" ht="26.25" thickBot="1" x14ac:dyDescent="0.25">
      <c r="B42" s="48">
        <f t="shared" si="1"/>
        <v>92000000</v>
      </c>
      <c r="C42" s="48">
        <f t="shared" si="4"/>
        <v>10150000</v>
      </c>
      <c r="D42" s="48">
        <f t="shared" si="2"/>
        <v>6900000</v>
      </c>
      <c r="G42" s="9">
        <v>92</v>
      </c>
      <c r="H42" s="8">
        <v>10.15</v>
      </c>
      <c r="I42" s="8">
        <v>6.9</v>
      </c>
      <c r="K42" s="22">
        <v>210000000</v>
      </c>
      <c r="L42" s="21">
        <v>36375000</v>
      </c>
      <c r="M42" s="21">
        <v>39000000</v>
      </c>
      <c r="O42" s="47">
        <f t="shared" si="0"/>
        <v>210</v>
      </c>
      <c r="P42" s="47">
        <f t="shared" si="0"/>
        <v>36.375</v>
      </c>
      <c r="Q42" s="47">
        <f t="shared" si="3"/>
        <v>39</v>
      </c>
    </row>
    <row r="43" spans="2:17" ht="26.25" thickBot="1" x14ac:dyDescent="0.25">
      <c r="B43" s="48">
        <f t="shared" si="1"/>
        <v>110000000</v>
      </c>
      <c r="C43" s="48">
        <f t="shared" si="4"/>
        <v>13750000</v>
      </c>
      <c r="D43" s="48">
        <f t="shared" si="2"/>
        <v>9600000</v>
      </c>
      <c r="G43" s="9">
        <v>110</v>
      </c>
      <c r="H43" s="8">
        <v>13.75</v>
      </c>
      <c r="I43" s="8">
        <v>9.6</v>
      </c>
      <c r="K43" s="22">
        <v>230000000</v>
      </c>
      <c r="L43" s="21">
        <v>43375000</v>
      </c>
      <c r="M43" s="21">
        <v>46000000</v>
      </c>
      <c r="O43" s="47">
        <f t="shared" si="0"/>
        <v>230</v>
      </c>
      <c r="P43" s="47">
        <f t="shared" si="0"/>
        <v>43.375</v>
      </c>
      <c r="Q43" s="47">
        <f t="shared" si="3"/>
        <v>46</v>
      </c>
    </row>
    <row r="44" spans="2:17" ht="26.25" thickBot="1" x14ac:dyDescent="0.25">
      <c r="B44" s="48">
        <f t="shared" si="1"/>
        <v>115000000</v>
      </c>
      <c r="C44" s="48">
        <f t="shared" si="4"/>
        <v>15000000</v>
      </c>
      <c r="D44" s="48">
        <f t="shared" si="2"/>
        <v>10350000</v>
      </c>
      <c r="G44" s="9">
        <v>115</v>
      </c>
      <c r="H44" s="8">
        <v>15</v>
      </c>
      <c r="I44" s="8">
        <v>10.35</v>
      </c>
    </row>
    <row r="45" spans="2:17" ht="26.25" thickBot="1" x14ac:dyDescent="0.25">
      <c r="B45" s="48">
        <f t="shared" si="1"/>
        <v>161000000</v>
      </c>
      <c r="C45" s="48">
        <f t="shared" si="4"/>
        <v>26500000</v>
      </c>
      <c r="D45" s="48">
        <f t="shared" si="2"/>
        <v>21850000</v>
      </c>
      <c r="G45" s="9">
        <v>161</v>
      </c>
      <c r="H45" s="8">
        <v>26.5</v>
      </c>
      <c r="I45" s="8">
        <v>21.85</v>
      </c>
    </row>
    <row r="46" spans="2:17" ht="26.25" thickBot="1" x14ac:dyDescent="0.25">
      <c r="B46" s="48">
        <f t="shared" si="1"/>
        <v>165000000</v>
      </c>
      <c r="C46" s="48">
        <f t="shared" si="4"/>
        <v>27500000</v>
      </c>
      <c r="D46" s="48">
        <f t="shared" si="2"/>
        <v>23250000</v>
      </c>
      <c r="G46" s="9">
        <v>165</v>
      </c>
      <c r="H46" s="8">
        <v>27.5</v>
      </c>
      <c r="I46" s="8">
        <v>23.25</v>
      </c>
    </row>
    <row r="47" spans="2:17" ht="26.25" thickBot="1" x14ac:dyDescent="0.25">
      <c r="B47" s="48">
        <f t="shared" si="1"/>
        <v>180000000</v>
      </c>
      <c r="C47" s="48">
        <f t="shared" si="4"/>
        <v>32750000</v>
      </c>
      <c r="D47" s="48">
        <f t="shared" si="2"/>
        <v>28500000</v>
      </c>
      <c r="G47" s="9">
        <v>180</v>
      </c>
      <c r="H47" s="8">
        <v>32.75</v>
      </c>
      <c r="I47" s="8">
        <v>28.5</v>
      </c>
    </row>
    <row r="48" spans="2:17" ht="26.25" thickBot="1" x14ac:dyDescent="0.25">
      <c r="B48" s="48">
        <f t="shared" si="1"/>
        <v>230000000</v>
      </c>
      <c r="C48" s="48">
        <f t="shared" si="4"/>
        <v>50250000</v>
      </c>
      <c r="D48" s="48">
        <f t="shared" si="2"/>
        <v>46000000</v>
      </c>
      <c r="G48" s="9">
        <v>230</v>
      </c>
      <c r="H48" s="8">
        <v>50.25</v>
      </c>
      <c r="I48" s="8">
        <v>46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محاسبه مالیات</vt:lpstr>
      <vt:lpstr>نمودار</vt:lpstr>
      <vt:lpstr>'محاسبه مالیات'!Print_Area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2019-04-02T22:09:20Z</dcterms:modified>
</cp:coreProperties>
</file>