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C8C7C5C6-4F09-46A6-9715-A8F0C4A54B85}" xr6:coauthVersionLast="46" xr6:coauthVersionMax="46" xr10:uidLastSave="{00000000-0000-0000-0000-000000000000}"/>
  <workbookProtection workbookAlgorithmName="SHA-512" workbookHashValue="KY0+zBlUK9SkPu5MlnRexwd0R1qB5bdWXGnTV/bmEvmvReNQP+P2jCl6zhnAwJgLTCqYqMjPANg9F68gI8UlHw==" workbookSaltValue="6JMc86ROBvkvykAJWR1piQ==" workbookSpinCount="100000" lockStructure="1"/>
  <bookViews>
    <workbookView xWindow="-120" yWindow="-120" windowWidth="21840" windowHeight="13140" tabRatio="658" xr2:uid="{00000000-000D-0000-FFFF-FFFF00000000}"/>
  </bookViews>
  <sheets>
    <sheet name="ورود اطلاعات" sheetId="5" r:id="rId1"/>
    <sheet name="جدول محاسبات" sheetId="7" r:id="rId2"/>
    <sheet name="Sheet2" sheetId="6" state="veryHidden" r:id="rId3"/>
    <sheet name="قرارداد قبلی" sheetId="8" r:id="rId4"/>
    <sheet name="قرارداد جدید" sheetId="9" r:id="rId5"/>
    <sheet name="ورود اطلاعات (2)" sheetId="10" state="veryHidden" r:id="rId6"/>
  </sheets>
  <definedNames>
    <definedName name="_xlnm.Print_Area" localSheetId="1">'جدول محاسبات'!$B$1:$G$35</definedName>
    <definedName name="_xlnm.Print_Area" localSheetId="4">'قرارداد جدید'!$B$1:$H$44</definedName>
    <definedName name="_xlnm.Print_Area" localSheetId="3">'قرارداد قبلی'!$B$1:$H$43</definedName>
    <definedName name="_xlnm.Print_Area" localSheetId="0">'ورود اطلاعات'!$B$1:$F$19</definedName>
    <definedName name="_xlnm.Print_Area" localSheetId="5">'ورود اطلاعات (2)'!$B$1:$G$28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1" i="6" l="1"/>
  <c r="J112" i="6"/>
  <c r="E20" i="7"/>
  <c r="E9" i="7"/>
  <c r="K48" i="10"/>
  <c r="Q7" i="10"/>
  <c r="Q6" i="10"/>
  <c r="H72" i="6" l="1"/>
  <c r="H65" i="6" l="1"/>
  <c r="AC8" i="10" l="1"/>
  <c r="D8" i="10"/>
  <c r="AC6" i="10"/>
  <c r="AC5" i="10"/>
  <c r="AC4" i="10"/>
  <c r="AC3" i="10"/>
  <c r="Z3" i="10"/>
  <c r="AC2" i="10"/>
  <c r="Z2" i="10"/>
  <c r="AC1" i="10"/>
  <c r="Z1" i="10"/>
  <c r="AC7" i="10" l="1"/>
  <c r="AD7" i="10" s="1"/>
  <c r="AD8" i="10"/>
  <c r="Z4" i="10"/>
  <c r="AC9" i="10" s="1"/>
  <c r="AC10" i="10" l="1"/>
  <c r="AC11" i="10" s="1"/>
  <c r="K11" i="10" s="1"/>
  <c r="AD9" i="10"/>
  <c r="AD10" i="10" s="1"/>
  <c r="AD11" i="10" s="1"/>
  <c r="Q8" i="10" l="1"/>
  <c r="R7" i="10" s="1"/>
  <c r="Q9" i="10" s="1"/>
  <c r="K12" i="10" s="1"/>
  <c r="G57" i="6" l="1"/>
  <c r="H57" i="6" s="1"/>
  <c r="R6" i="10"/>
  <c r="E18" i="7" l="1"/>
  <c r="D4" i="7"/>
  <c r="D13" i="7"/>
  <c r="D5" i="7"/>
  <c r="G66" i="6" l="1"/>
  <c r="H66" i="6" s="1"/>
  <c r="F13" i="7"/>
  <c r="G13" i="7" s="1"/>
  <c r="G56" i="6"/>
  <c r="H56" i="6" s="1"/>
  <c r="F5" i="7"/>
  <c r="G5" i="7" s="1"/>
  <c r="G55" i="6"/>
  <c r="H55" i="6" s="1"/>
  <c r="F4" i="7"/>
  <c r="G4" i="7" s="1"/>
  <c r="E13" i="7"/>
  <c r="E4" i="7"/>
  <c r="E5" i="7"/>
  <c r="H33" i="8"/>
  <c r="AG39" i="6"/>
  <c r="G58" i="6" l="1"/>
  <c r="H58" i="6"/>
  <c r="AA5" i="6"/>
  <c r="AC5" i="6"/>
  <c r="AA6" i="6"/>
  <c r="AC6" i="6"/>
  <c r="AA7" i="6"/>
  <c r="AC7" i="6"/>
  <c r="AA8" i="6"/>
  <c r="AC8" i="6"/>
  <c r="AA9" i="6"/>
  <c r="AC9" i="6"/>
  <c r="AA10" i="6"/>
  <c r="AC10" i="6"/>
  <c r="AC12" i="6"/>
  <c r="Z23" i="6"/>
  <c r="Z24" i="6"/>
  <c r="Z25" i="6"/>
  <c r="Z26" i="6"/>
  <c r="Z27" i="6"/>
  <c r="Z28" i="6"/>
  <c r="Z29" i="6"/>
  <c r="Z30" i="6"/>
  <c r="Z31" i="6"/>
  <c r="Z32" i="6"/>
  <c r="Z33" i="6"/>
  <c r="Z34" i="6"/>
  <c r="Z35" i="6"/>
  <c r="Z36" i="6"/>
  <c r="Z37" i="6"/>
  <c r="Z38" i="6"/>
  <c r="Z39" i="6"/>
  <c r="Z40" i="6"/>
  <c r="AG40" i="6"/>
  <c r="AL40" i="6" s="1"/>
  <c r="Z41" i="6"/>
  <c r="AB41" i="6"/>
  <c r="AD41" i="6" s="1"/>
  <c r="AG41" i="6"/>
  <c r="AI41" i="6" s="1"/>
  <c r="Z42" i="6"/>
  <c r="AG42" i="6"/>
  <c r="AL42" i="6" s="1"/>
  <c r="Z43" i="6"/>
  <c r="AG43" i="6"/>
  <c r="G74" i="6"/>
  <c r="H74" i="6" s="1"/>
  <c r="G73" i="6"/>
  <c r="H73" i="6" s="1"/>
  <c r="H35" i="9"/>
  <c r="E19" i="7"/>
  <c r="H34" i="8" s="1"/>
  <c r="D17" i="7"/>
  <c r="D16" i="7"/>
  <c r="F16" i="7" s="1"/>
  <c r="G16" i="7" s="1"/>
  <c r="D15" i="7"/>
  <c r="D14" i="7"/>
  <c r="D12" i="7"/>
  <c r="E11" i="7"/>
  <c r="H25" i="8" s="1"/>
  <c r="E10" i="7"/>
  <c r="H24" i="8" s="1"/>
  <c r="H23" i="8"/>
  <c r="D8" i="7"/>
  <c r="H59" i="6"/>
  <c r="D6" i="7"/>
  <c r="H18" i="8"/>
  <c r="G64" i="6" l="1"/>
  <c r="H64" i="6" s="1"/>
  <c r="F12" i="7"/>
  <c r="G67" i="6"/>
  <c r="H67" i="6" s="1"/>
  <c r="F14" i="7"/>
  <c r="G14" i="7" s="1"/>
  <c r="G60" i="6"/>
  <c r="H60" i="6" s="1"/>
  <c r="F8" i="7"/>
  <c r="G8" i="7" s="1"/>
  <c r="F6" i="7"/>
  <c r="G68" i="6"/>
  <c r="H68" i="6" s="1"/>
  <c r="F15" i="7"/>
  <c r="G15" i="7" s="1"/>
  <c r="G69" i="6"/>
  <c r="H69" i="6" s="1"/>
  <c r="E16" i="7"/>
  <c r="H31" i="8" s="1"/>
  <c r="G70" i="6"/>
  <c r="H70" i="6" s="1"/>
  <c r="E17" i="7"/>
  <c r="H32" i="8" s="1"/>
  <c r="E8" i="7"/>
  <c r="H22" i="8" s="1"/>
  <c r="E6" i="7"/>
  <c r="I38" i="6"/>
  <c r="I39" i="6"/>
  <c r="E15" i="7"/>
  <c r="H30" i="8" s="1"/>
  <c r="E14" i="7"/>
  <c r="E12" i="7"/>
  <c r="G32" i="8"/>
  <c r="G19" i="8"/>
  <c r="H28" i="8"/>
  <c r="AN43" i="6"/>
  <c r="AA11" i="6"/>
  <c r="AN39" i="6" s="1"/>
  <c r="AB11" i="6"/>
  <c r="AC11" i="6" s="1"/>
  <c r="AC13" i="6" s="1"/>
  <c r="G29" i="8"/>
  <c r="G18" i="9"/>
  <c r="G28" i="9"/>
  <c r="G31" i="8"/>
  <c r="G26" i="8"/>
  <c r="G22" i="8"/>
  <c r="G18" i="8"/>
  <c r="G28" i="8"/>
  <c r="G30" i="8"/>
  <c r="Z44" i="6"/>
  <c r="AA44" i="6" s="1"/>
  <c r="AA42" i="6" s="1"/>
  <c r="AB42" i="6" s="1"/>
  <c r="AD42" i="6" s="1"/>
  <c r="AL43" i="6"/>
  <c r="AG44" i="6"/>
  <c r="AN41" i="6"/>
  <c r="AL41" i="6"/>
  <c r="AL39" i="6"/>
  <c r="AN42" i="6"/>
  <c r="AJ41" i="6"/>
  <c r="AN40" i="6"/>
  <c r="E25" i="7" l="1"/>
  <c r="K51" i="10" s="1"/>
  <c r="K52" i="10" s="1"/>
  <c r="K50" i="10" s="1"/>
  <c r="K49" i="10" s="1"/>
  <c r="G6" i="7"/>
  <c r="G76" i="6"/>
  <c r="H19" i="8"/>
  <c r="E7" i="7"/>
  <c r="H26" i="8"/>
  <c r="G12" i="7"/>
  <c r="F17" i="7"/>
  <c r="G17" i="7" s="1"/>
  <c r="H29" i="8"/>
  <c r="AA41" i="6"/>
  <c r="AB40" i="6" s="1"/>
  <c r="AD40" i="6" s="1"/>
  <c r="AL44" i="6"/>
  <c r="AA43" i="6"/>
  <c r="AB43" i="6" s="1"/>
  <c r="AD43" i="6" s="1"/>
  <c r="AN44" i="6"/>
  <c r="AA40" i="6"/>
  <c r="AQ38" i="6" l="1"/>
  <c r="I31" i="6" s="1"/>
  <c r="E24" i="7"/>
  <c r="E21" i="7"/>
  <c r="I36" i="6"/>
  <c r="I33" i="6" s="1"/>
  <c r="G9" i="7" s="1"/>
  <c r="F25" i="7" s="1"/>
  <c r="G29" i="9"/>
  <c r="H31" i="9"/>
  <c r="G31" i="9"/>
  <c r="H32" i="9"/>
  <c r="G32" i="9"/>
  <c r="G30" i="9"/>
  <c r="G26" i="9"/>
  <c r="AD44" i="6"/>
  <c r="AI39" i="6" s="1"/>
  <c r="G22" i="9"/>
  <c r="AI42" i="6" l="1"/>
  <c r="AJ42" i="6"/>
  <c r="AJ40" i="6"/>
  <c r="AI40" i="6"/>
  <c r="D7" i="7"/>
  <c r="D21" i="7" s="1"/>
  <c r="AJ39" i="6"/>
  <c r="G19" i="9"/>
  <c r="AI43" i="6" l="1"/>
  <c r="AJ44" i="6" s="1"/>
  <c r="G17" i="8"/>
  <c r="G20" i="8" s="1"/>
  <c r="G35" i="8" s="1"/>
  <c r="AJ43" i="6"/>
  <c r="H61" i="6" l="1"/>
  <c r="I34" i="6"/>
  <c r="H17" i="8"/>
  <c r="H20" i="8" s="1"/>
  <c r="H35" i="8" s="1"/>
  <c r="G17" i="9"/>
  <c r="G20" i="9" s="1"/>
  <c r="G36" i="9" s="1"/>
  <c r="H71" i="6" l="1"/>
  <c r="G18" i="7"/>
  <c r="AQ42" i="6"/>
  <c r="E26" i="7"/>
  <c r="F7" i="7"/>
  <c r="F21" i="7" s="1"/>
  <c r="I32" i="6" l="1"/>
  <c r="H63" i="6" l="1"/>
  <c r="H62" i="6"/>
  <c r="H75" i="6" s="1"/>
  <c r="H76" i="6" l="1"/>
  <c r="H19" i="9"/>
  <c r="H29" i="9"/>
  <c r="H18" i="9"/>
  <c r="H28" i="9"/>
  <c r="H26" i="9"/>
  <c r="H22" i="9"/>
  <c r="H30" i="9"/>
  <c r="H17" i="9" l="1"/>
  <c r="H20" i="9" s="1"/>
  <c r="H23" i="9"/>
  <c r="H33" i="9"/>
  <c r="G7" i="7"/>
  <c r="F24" i="7" l="1"/>
  <c r="G24" i="7" s="1"/>
  <c r="AQ44" i="6"/>
  <c r="G10" i="7" s="1"/>
  <c r="G11" i="7" l="1"/>
  <c r="H25" i="9" s="1"/>
  <c r="G25" i="7"/>
  <c r="J115" i="6" l="1"/>
  <c r="G20" i="7" s="1"/>
  <c r="H34" i="9" s="1"/>
  <c r="H24" i="9"/>
  <c r="H36" i="9" l="1"/>
  <c r="G21" i="7"/>
  <c r="F27" i="7" l="1"/>
  <c r="B35" i="7"/>
  <c r="F26" i="7"/>
  <c r="G26" i="7" s="1"/>
  <c r="G2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99" authorId="0" shapeId="0" xr:uid="{00000000-0006-0000-0000-000001000000}">
      <text>
        <r>
          <rPr>
            <b/>
            <sz val="10"/>
            <color indexed="81"/>
            <rFont val="B Nazanin"/>
            <charset val="178"/>
          </rPr>
          <t>در صورتی که تا قبل از سال ۹۸ بیش از 1000 ساعت آموزش ضمن خدمت داشته اید عدد صفر را وارد نمایید در غیر این صورت میزان ساعات آموزش سال 98 خود را وارد نمایید.</t>
        </r>
      </text>
    </comment>
    <comment ref="J99" authorId="0" shapeId="0" xr:uid="{00000000-0006-0000-0000-000002000000}">
      <text>
        <r>
          <rPr>
            <b/>
            <sz val="9"/>
            <color indexed="81"/>
            <rFont val="B Nazanin"/>
            <charset val="178"/>
          </rPr>
          <t>کارمندان قراردادی فقط میزان آموزش های اسفند ماه سال ۹۸ را وارد نمایند</t>
        </r>
      </text>
    </comment>
    <comment ref="I100" authorId="0" shapeId="0" xr:uid="{00000000-0006-0000-0000-000003000000}">
      <text>
        <r>
          <rPr>
            <b/>
            <sz val="10"/>
            <color indexed="81"/>
            <rFont val="B Nazanin"/>
            <charset val="178"/>
          </rPr>
          <t>در صورتی پست شما مدیریتی بوده و بیش از 10 سال سابقه مدیریت (رپیس اداره و بالاتر) را دارید گزینه کارشناس را انتخاب نمایید.</t>
        </r>
      </text>
    </comment>
    <comment ref="I101" authorId="0" shapeId="0" xr:uid="{00000000-0006-0000-0000-000004000000}">
      <text>
        <r>
          <rPr>
            <b/>
            <sz val="10"/>
            <color indexed="81"/>
            <rFont val="B Nazanin"/>
            <charset val="178"/>
          </rPr>
          <t>در صورتی که سازمان شما مشمول افزایش امتیازات فصل دهم قانون مدیریت خدمات کشوری شده است، درصد افزایش امتیازات را وارد نمایید.</t>
        </r>
      </text>
    </comment>
    <comment ref="I107" authorId="0" shapeId="0" xr:uid="{00000000-0006-0000-0000-000005000000}">
      <text>
        <r>
          <rPr>
            <b/>
            <sz val="9"/>
            <color indexed="81"/>
            <rFont val="B Nazanin"/>
            <charset val="178"/>
          </rPr>
          <t>ماده ۷۱- سمتهای ذیل مدیریت سیاسی محسوب شده و به عنوان مقام شناخته می‌شوند:
الف - رؤسای سه قوه 
ب - معاون اول رئیس جمهور، نواب رئیس مجلس شورای اسلامی و اعضاء شورای نگهبان 
ج - وزراء، نمایندگان مجلس شورای اسلامی و معاونین رئیس جمهور 
د- استانداران و سفراء 
هـ- معاونین وزراء</t>
        </r>
      </text>
    </comment>
  </commentList>
</comments>
</file>

<file path=xl/sharedStrings.xml><?xml version="1.0" encoding="utf-8"?>
<sst xmlns="http://schemas.openxmlformats.org/spreadsheetml/2006/main" count="399" uniqueCount="239">
  <si>
    <t>امتیاز</t>
  </si>
  <si>
    <t>مبلغ (ریال)</t>
  </si>
  <si>
    <t>الف) حقوق ثابت</t>
  </si>
  <si>
    <t>حق شغل</t>
  </si>
  <si>
    <t>فوق العاده مدیریت</t>
  </si>
  <si>
    <t>حق شاغل</t>
  </si>
  <si>
    <t>جمع</t>
  </si>
  <si>
    <t>ب ) تفاوت تطبیق</t>
  </si>
  <si>
    <t>پ ) فوق العاده شغل</t>
  </si>
  <si>
    <t>ث ) فوق العاده مناطق کمتر توسعه یافته</t>
  </si>
  <si>
    <t>ج ) فوق العاده بدی آب و هوا</t>
  </si>
  <si>
    <t>جمع :</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</si>
  <si>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</si>
  <si>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</si>
  <si>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</si>
  <si>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</si>
  <si>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</si>
  <si>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</si>
  <si>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</si>
  <si>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</si>
  <si>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</si>
  <si>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</si>
  <si>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</si>
  <si>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</si>
  <si>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</si>
  <si>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</si>
  <si>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</si>
  <si>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</si>
  <si>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 xml:space="preserve">صادر کننده : </t>
  </si>
  <si>
    <t>نسخه :</t>
  </si>
  <si>
    <t>شناسنامه قانون</t>
  </si>
  <si>
    <t>https://shenasname.ir/</t>
  </si>
  <si>
    <t>ZhowanMarket@gmail.com</t>
  </si>
  <si>
    <t>ح ) فوق العاده ایثارگری قانون جامع</t>
  </si>
  <si>
    <t>خ ) خدمت در مناطق جنگی</t>
  </si>
  <si>
    <t>د) فوق العاده نشان های دولتی</t>
  </si>
  <si>
    <t>چ ) فوق العاده ایثارگری</t>
  </si>
  <si>
    <t>ذ ) فوق العاده سختی شرایط محیط کار</t>
  </si>
  <si>
    <t>ر ) حق عائله مندی</t>
  </si>
  <si>
    <t>ز ) حق اولاد</t>
  </si>
  <si>
    <t>مدرک تحصیلی</t>
  </si>
  <si>
    <t>دیپلم</t>
  </si>
  <si>
    <t>فوق دیپلم</t>
  </si>
  <si>
    <t>لیسانس</t>
  </si>
  <si>
    <t>زیر دیپلم</t>
  </si>
  <si>
    <t>۱۱ - بالاترین مدرک و رشته تحصیلی :</t>
  </si>
  <si>
    <t>پس از وضع کسور قانونی از :                           فصل :                             ماده :                                   قابل پرداخت است.</t>
  </si>
  <si>
    <t>ت ) فوق العاده ویژه</t>
  </si>
  <si>
    <t>سازمان اداری و استخدامی کشور</t>
  </si>
  <si>
    <t>ع (۹۷/۷ ت ۱) ۱۰۳۰۸۰</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</si>
  <si>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</si>
  <si>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</si>
  <si>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</si>
  <si>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</si>
  <si>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</si>
  <si>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</si>
  <si>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</si>
  <si>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</si>
  <si>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</si>
  <si>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</si>
  <si>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</si>
  <si>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</si>
  <si>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</si>
  <si>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</si>
  <si>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</si>
  <si>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</si>
  <si>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</si>
  <si>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</si>
  <si>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</si>
  <si>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</si>
  <si>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</si>
  <si>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</si>
  <si>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</si>
  <si>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</si>
  <si>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</si>
  <si>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</si>
  <si>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</si>
  <si>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</si>
  <si>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</si>
  <si>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</si>
  <si>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</si>
  <si>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</si>
  <si>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</si>
  <si>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</si>
  <si>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جهت ورود به صفحات مورد نظر (نتایج محاسبات) کلیک نمایید.</t>
  </si>
  <si>
    <t>جدول محاسبات</t>
  </si>
  <si>
    <t>ورود</t>
  </si>
  <si>
    <t>جدول زیر ویژه آن دسته از معلمانی است که رتبه شغلی شان مقدماتی می باشد.</t>
  </si>
  <si>
    <r>
      <t xml:space="preserve">1۸ - وضعیت ایثارگری :           </t>
    </r>
    <r>
      <rPr>
        <sz val="12"/>
        <color theme="1"/>
        <rFont val="Arial"/>
        <family val="2"/>
      </rPr>
      <t>□</t>
    </r>
    <r>
      <rPr>
        <sz val="11"/>
        <color theme="1"/>
        <rFont val="Arial"/>
        <family val="2"/>
      </rPr>
      <t xml:space="preserve"> </t>
    </r>
    <r>
      <rPr>
        <sz val="11"/>
        <color theme="1"/>
        <rFont val="B Nazanin"/>
        <charset val="178"/>
      </rPr>
      <t xml:space="preserve">جانباز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رزمنده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آزاده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شهید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فرزند شهید</t>
    </r>
  </si>
  <si>
    <t>2۲ - حقوق ثابت و فوق العاده ها</t>
  </si>
  <si>
    <t xml:space="preserve">۲۵ - تاریخ صدور و شماره حکم :         تاریخ :               شماره :  </t>
  </si>
  <si>
    <t>2۶ -  نام و نام خانوادگی مقام مسئول :</t>
  </si>
  <si>
    <t>امضاء :</t>
  </si>
  <si>
    <t>* در سال ۱۳۸۸ با توجه به بند (۱۱) قانون بودجه سال ۱۳۸۸ کل کشور تفاوت تطبیق در حکم حقوق ثابت می باشد.</t>
  </si>
  <si>
    <t>** بر اساس بند ۷ فصل یکم عمل می شود.  *** بر اساس اجزاء ب و ج مرحله دوم بند ۸ فصل دوم عمل می شود.</t>
  </si>
  <si>
    <t xml:space="preserve">2 - نام                                   ۳ - نام خانوادگی :  </t>
  </si>
  <si>
    <t xml:space="preserve">1 - دستگاه اجرایی : </t>
  </si>
  <si>
    <t xml:space="preserve">۴ - نام پدر : </t>
  </si>
  <si>
    <t xml:space="preserve">۵ - شماره ملی کارمند : </t>
  </si>
  <si>
    <t xml:space="preserve">۶ - شماره کارمند : </t>
  </si>
  <si>
    <t xml:space="preserve">۷ - شماره شناسنامه :  </t>
  </si>
  <si>
    <t xml:space="preserve">محل صدور :       شهرستان : </t>
  </si>
  <si>
    <t xml:space="preserve">استان : </t>
  </si>
  <si>
    <t xml:space="preserve">8 - محل تولد : </t>
  </si>
  <si>
    <t xml:space="preserve">9 - تاریخ تولد : </t>
  </si>
  <si>
    <r>
      <t xml:space="preserve">۱۰ - جنسیت : </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زن</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مرد</t>
    </r>
  </si>
  <si>
    <t xml:space="preserve">مدرک : </t>
  </si>
  <si>
    <t xml:space="preserve">رشته: </t>
  </si>
  <si>
    <t xml:space="preserve">1۲ - عنوان پست سازمانی : </t>
  </si>
  <si>
    <t xml:space="preserve">شماره پست : </t>
  </si>
  <si>
    <t xml:space="preserve">شناسه یکتای پست سازمانی : </t>
  </si>
  <si>
    <t xml:space="preserve">شناسه یکتای واحد سازمانی : </t>
  </si>
  <si>
    <t xml:space="preserve">۱۳ - واحد سازمانی : </t>
  </si>
  <si>
    <t xml:space="preserve">۱۴ - عنوان شغل : </t>
  </si>
  <si>
    <r>
      <t xml:space="preserve">طبقه : </t>
    </r>
    <r>
      <rPr>
        <sz val="11"/>
        <color theme="1"/>
        <rFont val="B Nazanin"/>
        <charset val="178"/>
      </rPr>
      <t xml:space="preserve"> </t>
    </r>
  </si>
  <si>
    <t xml:space="preserve">رتبه : </t>
  </si>
  <si>
    <t xml:space="preserve">۱۵ - سابقه خدمت قابل قبول : </t>
  </si>
  <si>
    <t xml:space="preserve">۱۶ - سابقه تجربی قابل قبول : </t>
  </si>
  <si>
    <r>
      <t xml:space="preserve">1۷ - محل خدمت :                     دهستان :                     بخش :                      شهرستان :      </t>
    </r>
    <r>
      <rPr>
        <b/>
        <sz val="11"/>
        <color theme="1"/>
        <rFont val="B Nazanin"/>
        <charset val="178"/>
      </rPr>
      <t xml:space="preserve">  </t>
    </r>
    <r>
      <rPr>
        <sz val="11"/>
        <color theme="1"/>
        <rFont val="B Nazanin"/>
        <charset val="178"/>
      </rPr>
      <t xml:space="preserve">                    استان : </t>
    </r>
  </si>
  <si>
    <r>
      <t xml:space="preserve">۱۹- وضعیت تاهل :  </t>
    </r>
    <r>
      <rPr>
        <sz val="14"/>
        <color theme="1"/>
        <rFont val="B Nazanin"/>
        <charset val="178"/>
      </rPr>
      <t>□</t>
    </r>
    <r>
      <rPr>
        <sz val="11"/>
        <color theme="1"/>
        <rFont val="B Nazanin"/>
        <charset val="178"/>
      </rPr>
      <t xml:space="preserve"> مجرد   □ متاهل</t>
    </r>
  </si>
  <si>
    <t xml:space="preserve">۲۰ - تعداد فرزند : </t>
  </si>
  <si>
    <r>
      <t xml:space="preserve">2۱- شرح حکم : </t>
    </r>
    <r>
      <rPr>
        <b/>
        <sz val="11"/>
        <color theme="1"/>
        <rFont val="B Nazanin"/>
        <charset val="178"/>
      </rPr>
      <t xml:space="preserve"> </t>
    </r>
  </si>
  <si>
    <t>۲۳ - حقوق و فوق العاده های مندرج در حکم جمعا به مبلغ :                                           ریال</t>
  </si>
  <si>
    <t xml:space="preserve">2۴ - تاریخ اجرای حکم :    </t>
  </si>
  <si>
    <t xml:space="preserve">عنوان پست : </t>
  </si>
  <si>
    <t>تهیه و تنظیم : صیاح الدین شهدی</t>
  </si>
  <si>
    <t>https://www.instagram.com/sayah.shahdi/</t>
  </si>
  <si>
    <t>جدول زیر ویژه آن دسته از معلمانی است که 6 ساعت تدریس هفتگی اضافی
داشته و مشمول دریافت فوق العاده ویژه می باشند.</t>
  </si>
  <si>
    <r>
      <t xml:space="preserve">برای بازگشت به صفحه اصلی </t>
    </r>
    <r>
      <rPr>
        <b/>
        <u/>
        <sz val="14"/>
        <color rgb="FFFF0000"/>
        <rFont val="B Nazanin"/>
        <charset val="178"/>
      </rPr>
      <t>(کلیک کنید)</t>
    </r>
  </si>
  <si>
    <t>مشمول فوق العاده ماده ۵۱  قانون جامع ایثارگران هستید؟</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</si>
  <si>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</si>
  <si>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</si>
  <si>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</si>
  <si>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</si>
  <si>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</si>
  <si>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</si>
  <si>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</si>
  <si>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س ) نوبت کاری</t>
  </si>
  <si>
    <t>ظ ) سایر</t>
  </si>
  <si>
    <t>درصد نوبت کاری</t>
  </si>
  <si>
    <t>درصد افزایش</t>
  </si>
  <si>
    <t>نرخ اضافه کار (ریال)</t>
  </si>
  <si>
    <t>جمع تمامی آیتم های حقوق (ریال)</t>
  </si>
  <si>
    <t>میزان افزایش حقوق (ریال)</t>
  </si>
  <si>
    <t>موضوع</t>
  </si>
  <si>
    <t>جدول مربوط به نتایج محاسبات با توجه به اطلاعات وارد شده در کاربرگ ورود اطلاعات</t>
  </si>
  <si>
    <t>درصد افزایش امتیازات (از ۱ تا ۵۰ عددی وارد نمایید)</t>
  </si>
  <si>
    <t>درصد مورد انتظار افزایش امتیازات در دستگاه محل خدمت  شما</t>
  </si>
  <si>
    <t>حداقل حقوق سال ۹۸</t>
  </si>
  <si>
    <t>حداقل حقوق سال ۹۹</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</si>
  <si>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</si>
  <si>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</si>
  <si>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</si>
  <si>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</si>
  <si>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</si>
  <si>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</si>
  <si>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</si>
  <si>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</si>
  <si>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</si>
  <si>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</si>
  <si>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</si>
  <si>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</si>
  <si>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</si>
  <si>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</si>
  <si>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</si>
  <si>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</si>
  <si>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</si>
  <si>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</si>
  <si>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</si>
  <si>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</si>
  <si>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</si>
  <si>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</si>
  <si>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</si>
  <si>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</si>
  <si>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کمتر از 30 سال سابقه خدمت دارید؟</t>
  </si>
  <si>
    <t>جایگاه (پست) سازمانی</t>
  </si>
  <si>
    <t>امتیاز حق شاغل سال 98</t>
  </si>
  <si>
    <t>امتیاز حق شاغل حکم سال 99</t>
  </si>
  <si>
    <t>-</t>
  </si>
  <si>
    <t>ضریب پلکانی سال ۹۹</t>
  </si>
  <si>
    <t>اعمال ضریب سنواتی سال ۹۹
و امتیاز حق شاغل ۹۹</t>
  </si>
  <si>
    <t>جمع حقوق و مزایای مشمول کسور بازنشستگی (ریال)</t>
  </si>
  <si>
    <t>اطلاعات جدول زیر جهت محاسبه امتیاز حق شاغل سال ۹۹ می باشد.</t>
  </si>
  <si>
    <t>اطلاعات جدول زیر جهت تعیین میزان ضریب حقوق سالانه می باشد.</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</si>
  <si>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</si>
  <si>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</si>
  <si>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</si>
  <si>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</si>
  <si>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</si>
  <si>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کاربرگ ورود اطلاعات</t>
  </si>
  <si>
    <t>کارشناس امور اداری و کارگزینی</t>
  </si>
  <si>
    <t>وضعیت استخدامی (قراردادی / پیمانی / رسمی)</t>
  </si>
  <si>
    <t>قراردادی</t>
  </si>
  <si>
    <t>پیمانی</t>
  </si>
  <si>
    <t>رسمی</t>
  </si>
  <si>
    <t>در جدول زیر وضعیت استخدامی خود را مشخص نمایید</t>
  </si>
  <si>
    <t xml:space="preserve">ساعات آموزش سال 9۸ </t>
  </si>
  <si>
    <t>حق شاغل 98</t>
  </si>
  <si>
    <t>اطلاعات جدول زیر جهت محاسبه امتیاز حق شاغل(ماده ۶۶ قانون مدیریت) بکار می رود.</t>
  </si>
  <si>
    <t>امتیاز سرپرستی</t>
  </si>
  <si>
    <t>محاسبه ضریب حقوق بر اساس قانون بودجه (ضریب مقامات متفاوت از سایر کارکنان است)</t>
  </si>
  <si>
    <t>جزء مقامات سیاسی (موضوع ماده ۷۱ قانون مدیریت) هستید؟</t>
  </si>
  <si>
    <t>تفاوت تطبیق موضوع جزء (۱) بند (الف) تبصره ۱۲</t>
  </si>
  <si>
    <t>حق شغل (امتیاز)</t>
  </si>
  <si>
    <t>فوق العاده مدیریت (امتیاز)</t>
  </si>
  <si>
    <t>حق شاغل (امتیاز)</t>
  </si>
  <si>
    <t>فوق العاده شغل (امتیاز)</t>
  </si>
  <si>
    <t>فوق العاده ایثارگری (امتیاز)</t>
  </si>
  <si>
    <t>خدمت در مناطق جنگی (امتیاز)</t>
  </si>
  <si>
    <t>فوق العاده نشان های دولتی (امتیاز)</t>
  </si>
  <si>
    <t>فوق العاده سختی شرایط محیط کار (امتیاز)</t>
  </si>
  <si>
    <t>حق عائله مندی (امتیاز)</t>
  </si>
  <si>
    <t>حق اولاد (امتیاز)</t>
  </si>
  <si>
    <t>فوق العاده ویژه (ریال)</t>
  </si>
  <si>
    <t>فوق العاده مناطق کمتر توسعه یافته (ریال)</t>
  </si>
  <si>
    <t>فوق العاده بدی آب و هوا (ریال)</t>
  </si>
  <si>
    <t>نوبت کاری (ریال)</t>
  </si>
  <si>
    <t>سایر (ریال)</t>
  </si>
  <si>
    <t>نکات قابل توجه :</t>
  </si>
  <si>
    <t>ضریب حقوق سال 1399</t>
  </si>
  <si>
    <t>ضریب حقوق سال 1400</t>
  </si>
  <si>
    <t>قرارداد قبلی</t>
  </si>
  <si>
    <t>قرارداد جدید</t>
  </si>
  <si>
    <t>وضعیت سابق</t>
  </si>
  <si>
    <t>وضعیت جدید</t>
  </si>
  <si>
    <t>ش ) تفاوت تطبیق موضوع جزء (۱) بند (الف) تبصره ۱۲</t>
  </si>
  <si>
    <t>لطفا با دقت کامل و با توجه به آخرین قرارداد سال 1399 خود تنها در خانه های زرد رنگ جداول زیر ورود اطلاعات نمایید</t>
  </si>
  <si>
    <t>فرم قرارداد قبلی</t>
  </si>
  <si>
    <t>فرم قرارداد جدید</t>
  </si>
  <si>
    <t>با استناد به بخشنامه شماره 2608 مورخ 1400/01/23 سازمان اداری و استخدامی کشور
(موضوع دستورالعمل همسان سازی حقوق و مزایای کارمندان قرارداد کار معین با کارمندان پیمانی)</t>
  </si>
  <si>
    <t>پست الکترونیکی (Email)</t>
  </si>
  <si>
    <t>اینستاگرام (instagram)</t>
  </si>
  <si>
    <t>کارشناس  امور اداری و کارگزینی</t>
  </si>
  <si>
    <r>
      <rPr>
        <b/>
        <sz val="11"/>
        <color theme="8" tint="-0.499984740745262"/>
        <rFont val="B Mitra"/>
        <charset val="178"/>
      </rPr>
      <t xml:space="preserve">تهیه و تنظیم: </t>
    </r>
    <r>
      <rPr>
        <b/>
        <sz val="14"/>
        <color theme="8" tint="-0.499984740745262"/>
        <rFont val="B Mitra"/>
        <charset val="178"/>
      </rPr>
      <t>صیاح الدین شهدی</t>
    </r>
  </si>
  <si>
    <t>وب سایت تخصصی اداری و استخدامی شناسنامه قانون</t>
  </si>
  <si>
    <t>نسخه 1                 1400/01/23</t>
  </si>
  <si>
    <t>فرم قرارداد کار معین (مشخص)</t>
  </si>
  <si>
    <t>تفاوت تطبیق موضوع جزء (۱) بند (الف) تبصره ۱۲ (ریال)</t>
  </si>
  <si>
    <t>ترمیم حقوق و مزایای کارکنان قرارداد انجام کار معین (مشخص) مشمول تبصره ذیل ماده (32) قانون مدیریت خدمات کشوری در سال ۱400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</si>
</sst>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401]0"/>
  </numFmts>
  <fonts count="61" x14ac:knownFonts="1">
    <font>
      <sz val="11"/>
      <color theme="1"/>
      <name val="Arial"/>
      <family val="2"/>
      <scheme val="minor"/>
    </font>
    <font>
      <b/>
      <sz val="11"/>
      <color theme="1"/>
      <name val="B Nazanin"/>
      <charset val="178"/>
    </font>
    <font>
      <sz val="11"/>
      <color theme="1"/>
      <name val="B Nazanin"/>
      <charset val="178"/>
    </font>
    <font>
      <sz val="12"/>
      <color theme="1"/>
      <name val="B Nazanin"/>
      <charset val="178"/>
    </font>
    <font>
      <sz val="10"/>
      <color theme="1"/>
      <name val="B Nazanin"/>
      <charset val="178"/>
    </font>
    <font>
      <sz val="14"/>
      <color theme="1"/>
      <name val="B Nazanin"/>
      <charset val="178"/>
    </font>
    <font>
      <sz val="8"/>
      <color theme="0"/>
      <name val="B Nazanin"/>
      <charset val="178"/>
    </font>
    <font>
      <u/>
      <sz val="11"/>
      <color theme="10"/>
      <name val="Arial"/>
      <family val="2"/>
      <scheme val="minor"/>
    </font>
    <font>
      <b/>
      <sz val="11"/>
      <color theme="1"/>
      <name val="B Roya"/>
      <charset val="178"/>
    </font>
    <font>
      <b/>
      <sz val="11"/>
      <name val="B Roya"/>
      <charset val="178"/>
    </font>
    <font>
      <sz val="10"/>
      <color theme="1"/>
      <name val="B Roya"/>
      <charset val="178"/>
    </font>
    <font>
      <b/>
      <sz val="14"/>
      <color theme="1"/>
      <name val="B Nazanin"/>
      <charset val="178"/>
    </font>
    <font>
      <b/>
      <sz val="12"/>
      <color theme="1"/>
      <name val="B Nazanin"/>
      <charset val="178"/>
    </font>
    <font>
      <sz val="11"/>
      <color theme="1"/>
      <name val="Arial"/>
      <family val="2"/>
    </font>
    <font>
      <sz val="12"/>
      <color theme="1"/>
      <name val="Arial"/>
      <family val="2"/>
    </font>
    <font>
      <sz val="14"/>
      <color theme="0"/>
      <name val="B Nazanin"/>
      <charset val="178"/>
    </font>
    <font>
      <sz val="14"/>
      <name val="B Nazanin"/>
      <charset val="178"/>
    </font>
    <font>
      <sz val="14"/>
      <color rgb="FFFFFF00"/>
      <name val="B Nazanin"/>
      <charset val="178"/>
    </font>
    <font>
      <b/>
      <sz val="14"/>
      <name val="B Nazanin"/>
      <charset val="178"/>
    </font>
    <font>
      <b/>
      <sz val="11"/>
      <color theme="8" tint="-0.499984740745262"/>
      <name val="B Nazanin"/>
      <charset val="178"/>
    </font>
    <font>
      <b/>
      <sz val="16"/>
      <color theme="9" tint="-0.499984740745262"/>
      <name val="B Nazanin"/>
      <charset val="178"/>
    </font>
    <font>
      <b/>
      <sz val="14"/>
      <color rgb="FFFF0000"/>
      <name val="B Nazanin"/>
      <charset val="178"/>
    </font>
    <font>
      <u/>
      <sz val="11"/>
      <color theme="2" tint="-0.749992370372631"/>
      <name val="Arial"/>
      <family val="2"/>
      <scheme val="minor"/>
    </font>
    <font>
      <u/>
      <sz val="12"/>
      <color theme="2" tint="-0.749992370372631"/>
      <name val="B Nazanin"/>
      <charset val="178"/>
    </font>
    <font>
      <b/>
      <u/>
      <sz val="14"/>
      <color rgb="FFFF0000"/>
      <name val="B Nazanin"/>
      <charset val="178"/>
    </font>
    <font>
      <b/>
      <sz val="12"/>
      <color theme="0"/>
      <name val="B Nazanin"/>
      <charset val="178"/>
    </font>
    <font>
      <b/>
      <sz val="14"/>
      <color theme="9" tint="-0.499984740745262"/>
      <name val="B Nazanin"/>
      <charset val="178"/>
    </font>
    <font>
      <u/>
      <sz val="12"/>
      <color theme="7" tint="-0.249977111117893"/>
      <name val="Arial"/>
      <family val="2"/>
      <scheme val="minor"/>
    </font>
    <font>
      <b/>
      <sz val="12"/>
      <color theme="2" tint="-0.749992370372631"/>
      <name val="B Nazanin"/>
      <charset val="178"/>
    </font>
    <font>
      <u/>
      <sz val="10"/>
      <color theme="2" tint="-0.749992370372631"/>
      <name val="Arial"/>
      <family val="2"/>
      <scheme val="minor"/>
    </font>
    <font>
      <b/>
      <sz val="12"/>
      <color rgb="FF7030A0"/>
      <name val="B Nazanin"/>
      <charset val="178"/>
    </font>
    <font>
      <u/>
      <sz val="10"/>
      <color theme="10"/>
      <name val="Arial"/>
      <family val="2"/>
      <scheme val="minor"/>
    </font>
    <font>
      <u/>
      <sz val="10"/>
      <color theme="10"/>
      <name val="B Nazanin"/>
      <charset val="178"/>
    </font>
    <font>
      <sz val="11"/>
      <name val="Arial"/>
      <family val="2"/>
      <scheme val="minor"/>
    </font>
    <font>
      <b/>
      <u/>
      <sz val="14"/>
      <color theme="1"/>
      <name val="B Nazanin"/>
      <charset val="178"/>
    </font>
    <font>
      <b/>
      <sz val="14"/>
      <color theme="8" tint="-0.499984740745262"/>
      <name val="B Nazanin"/>
      <charset val="178"/>
    </font>
    <font>
      <b/>
      <sz val="11"/>
      <color rgb="FF7030A0"/>
      <name val="B Nazanin"/>
      <charset val="178"/>
    </font>
    <font>
      <b/>
      <sz val="12"/>
      <name val="B Nazanin"/>
      <charset val="178"/>
    </font>
    <font>
      <b/>
      <sz val="16"/>
      <color theme="1"/>
      <name val="B Roya"/>
      <charset val="178"/>
    </font>
    <font>
      <sz val="11"/>
      <name val="B Nazanin"/>
      <charset val="178"/>
    </font>
    <font>
      <b/>
      <sz val="12"/>
      <color theme="1"/>
      <name val="B Roya"/>
      <charset val="178"/>
    </font>
    <font>
      <b/>
      <sz val="11"/>
      <color rgb="FFFFFF00"/>
      <name val="B Roya"/>
      <charset val="178"/>
    </font>
    <font>
      <b/>
      <u/>
      <sz val="12"/>
      <color theme="10"/>
      <name val="B Nazanin"/>
      <charset val="178"/>
    </font>
    <font>
      <b/>
      <sz val="11"/>
      <color theme="8" tint="-0.249977111117893"/>
      <name val="B Nazanin"/>
      <charset val="178"/>
    </font>
    <font>
      <b/>
      <sz val="10"/>
      <color theme="8" tint="-0.249977111117893"/>
      <name val="B Nazanin"/>
      <charset val="178"/>
    </font>
    <font>
      <b/>
      <sz val="10"/>
      <color indexed="81"/>
      <name val="B Nazanin"/>
      <charset val="178"/>
    </font>
    <font>
      <b/>
      <sz val="11"/>
      <color theme="1"/>
      <name val="Arial"/>
      <family val="2"/>
      <scheme val="minor"/>
    </font>
    <font>
      <b/>
      <sz val="9"/>
      <color indexed="81"/>
      <name val="B Nazanin"/>
      <charset val="178"/>
    </font>
    <font>
      <b/>
      <sz val="11"/>
      <name val="B Nazanin"/>
      <charset val="178"/>
    </font>
    <font>
      <b/>
      <sz val="11"/>
      <name val="B Mitra"/>
      <charset val="178"/>
    </font>
    <font>
      <sz val="11"/>
      <color rgb="FF002060"/>
      <name val="Arial"/>
      <family val="2"/>
      <scheme val="minor"/>
    </font>
    <font>
      <b/>
      <sz val="12"/>
      <color rgb="FF002060"/>
      <name val="B Nazanin"/>
      <charset val="178"/>
    </font>
    <font>
      <u/>
      <sz val="10"/>
      <color rgb="FF002060"/>
      <name val="Arial"/>
      <family val="2"/>
      <scheme val="minor"/>
    </font>
    <font>
      <sz val="10"/>
      <color rgb="FF002060"/>
      <name val="B Nazanin"/>
      <charset val="178"/>
    </font>
    <font>
      <b/>
      <sz val="11"/>
      <color rgb="FF002060"/>
      <name val="B Nazanin"/>
      <charset val="178"/>
    </font>
    <font>
      <sz val="10"/>
      <color rgb="FF002060"/>
      <name val="Arial"/>
      <family val="2"/>
      <scheme val="minor"/>
    </font>
    <font>
      <b/>
      <sz val="10"/>
      <color theme="1"/>
      <name val="B Nazanin"/>
      <charset val="178"/>
    </font>
    <font>
      <b/>
      <sz val="12"/>
      <color theme="8" tint="-0.499984740745262"/>
      <name val="B Nazanin"/>
      <charset val="178"/>
    </font>
    <font>
      <b/>
      <sz val="16"/>
      <color theme="8" tint="-0.499984740745262"/>
      <name val="B Roya"/>
      <charset val="178"/>
    </font>
    <font>
      <b/>
      <sz val="14"/>
      <color theme="8" tint="-0.499984740745262"/>
      <name val="B Mitra"/>
      <charset val="178"/>
    </font>
    <font>
      <b/>
      <sz val="11"/>
      <color theme="8" tint="-0.499984740745262"/>
      <name val="B Mitra"/>
      <charset val="178"/>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79998168889431442"/>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s>
  <cellStyleXfs count="2">
    <xf numFmtId="0" fontId="0" fillId="0" borderId="0"/>
    <xf numFmtId="0" fontId="7" fillId="0" borderId="0" applyNumberFormat="0" applyFill="0" applyBorder="0" applyAlignment="0" applyProtection="0"/>
  </cellStyleXfs>
  <cellXfs count="382">
    <xf numFmtId="0" fontId="0" fillId="0" borderId="0" xfId="0"/>
    <xf numFmtId="0" fontId="5" fillId="0" borderId="11" xfId="0" applyFont="1" applyBorder="1" applyAlignment="1" applyProtection="1">
      <alignment horizontal="center"/>
      <protection hidden="1"/>
    </xf>
    <xf numFmtId="0" fontId="5" fillId="11" borderId="12" xfId="0" applyFont="1" applyFill="1" applyBorder="1" applyAlignment="1" applyProtection="1">
      <alignment horizontal="center"/>
      <protection hidden="1"/>
    </xf>
    <xf numFmtId="0" fontId="5" fillId="0" borderId="7" xfId="0" applyFont="1" applyBorder="1" applyAlignment="1" applyProtection="1">
      <alignment horizontal="center"/>
      <protection hidden="1"/>
    </xf>
    <xf numFmtId="0" fontId="5" fillId="11" borderId="6" xfId="0" applyFont="1" applyFill="1" applyBorder="1" applyAlignment="1" applyProtection="1">
      <alignment horizontal="center"/>
      <protection hidden="1"/>
    </xf>
    <xf numFmtId="0" fontId="5" fillId="0" borderId="21" xfId="0" applyFont="1" applyBorder="1" applyAlignment="1" applyProtection="1">
      <alignment horizontal="center"/>
      <protection hidden="1"/>
    </xf>
    <xf numFmtId="0" fontId="5" fillId="11" borderId="37" xfId="0" applyFont="1" applyFill="1" applyBorder="1" applyAlignment="1" applyProtection="1">
      <alignment horizontal="center"/>
      <protection hidden="1"/>
    </xf>
    <xf numFmtId="164" fontId="5" fillId="0" borderId="7" xfId="0" applyNumberFormat="1" applyFont="1" applyBorder="1" applyAlignment="1" applyProtection="1">
      <alignment horizontal="center"/>
      <protection hidden="1"/>
    </xf>
    <xf numFmtId="164" fontId="5" fillId="0" borderId="21"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3" xfId="0" applyFont="1" applyBorder="1" applyAlignment="1" applyProtection="1">
      <alignment horizontal="center"/>
      <protection hidden="1"/>
    </xf>
    <xf numFmtId="164" fontId="5" fillId="0" borderId="9" xfId="0" applyNumberFormat="1" applyFont="1" applyBorder="1" applyAlignment="1" applyProtection="1">
      <alignment horizontal="center"/>
      <protection hidden="1"/>
    </xf>
    <xf numFmtId="0" fontId="5" fillId="0" borderId="4" xfId="0" applyFont="1" applyBorder="1" applyAlignment="1" applyProtection="1">
      <alignment horizontal="center"/>
      <protection hidden="1"/>
    </xf>
    <xf numFmtId="9" fontId="5" fillId="0" borderId="7"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9" fontId="5" fillId="0" borderId="21" xfId="0" applyNumberFormat="1" applyFont="1" applyBorder="1" applyAlignment="1" applyProtection="1">
      <alignment horizontal="center"/>
      <protection hidden="1"/>
    </xf>
    <xf numFmtId="1" fontId="5" fillId="0" borderId="37" xfId="0" applyNumberFormat="1" applyFont="1" applyBorder="1" applyAlignment="1" applyProtection="1">
      <alignment horizontal="center"/>
      <protection hidden="1"/>
    </xf>
    <xf numFmtId="1" fontId="5" fillId="3" borderId="15" xfId="0" applyNumberFormat="1" applyFont="1" applyFill="1" applyBorder="1" applyAlignment="1" applyProtection="1">
      <alignment horizontal="center"/>
      <protection hidden="1"/>
    </xf>
    <xf numFmtId="0" fontId="5" fillId="11" borderId="34" xfId="0" applyFont="1" applyFill="1" applyBorder="1" applyAlignment="1" applyProtection="1">
      <alignment horizontal="center"/>
      <protection hidden="1"/>
    </xf>
    <xf numFmtId="2" fontId="15" fillId="13" borderId="2" xfId="0" applyNumberFormat="1" applyFont="1" applyFill="1" applyBorder="1" applyAlignment="1" applyProtection="1">
      <alignment horizontal="center"/>
      <protection hidden="1"/>
    </xf>
    <xf numFmtId="0" fontId="16" fillId="0" borderId="6" xfId="0" applyFont="1" applyFill="1" applyBorder="1" applyAlignment="1" applyProtection="1">
      <alignment horizontal="center"/>
      <protection hidden="1"/>
    </xf>
    <xf numFmtId="2" fontId="15" fillId="13" borderId="4" xfId="0" applyNumberFormat="1" applyFont="1" applyFill="1" applyBorder="1" applyAlignment="1" applyProtection="1">
      <alignment horizontal="center"/>
      <protection hidden="1"/>
    </xf>
    <xf numFmtId="0" fontId="16" fillId="0" borderId="40" xfId="0" applyFont="1" applyFill="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14" borderId="15" xfId="0" applyFont="1" applyFill="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5" fillId="16" borderId="1" xfId="0" applyFont="1" applyFill="1" applyBorder="1" applyAlignment="1" applyProtection="1">
      <alignment horizontal="center"/>
      <protection hidden="1"/>
    </xf>
    <xf numFmtId="0" fontId="5" fillId="16" borderId="8" xfId="0" applyFont="1" applyFill="1" applyBorder="1" applyAlignment="1" applyProtection="1">
      <alignment horizontal="center"/>
      <protection hidden="1"/>
    </xf>
    <xf numFmtId="0" fontId="5" fillId="16" borderId="2" xfId="0" applyFont="1" applyFill="1" applyBorder="1" applyAlignment="1" applyProtection="1">
      <alignment horizontal="center"/>
      <protection hidden="1"/>
    </xf>
    <xf numFmtId="0" fontId="17" fillId="17" borderId="15" xfId="0" applyFont="1" applyFill="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39" xfId="0" applyNumberFormat="1" applyFont="1" applyBorder="1" applyAlignment="1" applyProtection="1">
      <alignment horizontal="center"/>
      <protection hidden="1"/>
    </xf>
    <xf numFmtId="164" fontId="5" fillId="0" borderId="37" xfId="0" applyNumberFormat="1" applyFont="1" applyBorder="1" applyAlignment="1" applyProtection="1">
      <alignment horizontal="center"/>
      <protection hidden="1"/>
    </xf>
    <xf numFmtId="164" fontId="18" fillId="3" borderId="13" xfId="0" applyNumberFormat="1" applyFont="1" applyFill="1" applyBorder="1" applyAlignment="1" applyProtection="1">
      <alignment horizontal="center"/>
      <protection hidden="1"/>
    </xf>
    <xf numFmtId="164" fontId="18" fillId="3" borderId="15" xfId="0" applyNumberFormat="1" applyFont="1" applyFill="1" applyBorder="1" applyAlignment="1" applyProtection="1">
      <alignment horizontal="center"/>
      <protection hidden="1"/>
    </xf>
    <xf numFmtId="164" fontId="18" fillId="3" borderId="13" xfId="0" applyNumberFormat="1" applyFont="1" applyFill="1" applyBorder="1" applyAlignment="1" applyProtection="1">
      <alignment horizontal="center" shrinkToFit="1"/>
      <protection hidden="1"/>
    </xf>
    <xf numFmtId="0" fontId="12" fillId="8" borderId="1" xfId="0" applyFont="1" applyFill="1" applyBorder="1" applyAlignment="1" applyProtection="1">
      <alignment horizontal="center" vertical="center" shrinkToFit="1" readingOrder="2"/>
      <protection hidden="1"/>
    </xf>
    <xf numFmtId="0" fontId="12" fillId="8" borderId="5" xfId="0" applyFont="1" applyFill="1" applyBorder="1" applyAlignment="1" applyProtection="1">
      <alignment horizontal="center" vertical="center" shrinkToFit="1" readingOrder="2"/>
      <protection hidden="1"/>
    </xf>
    <xf numFmtId="0" fontId="12" fillId="8" borderId="3" xfId="0" applyFont="1" applyFill="1" applyBorder="1" applyAlignment="1" applyProtection="1">
      <alignment horizontal="center" vertical="center" shrinkToFit="1" readingOrder="2"/>
      <protection hidden="1"/>
    </xf>
    <xf numFmtId="164" fontId="5" fillId="11" borderId="5" xfId="0" applyNumberFormat="1" applyFont="1" applyFill="1" applyBorder="1" applyAlignment="1" applyProtection="1">
      <alignment horizontal="center"/>
      <protection hidden="1"/>
    </xf>
    <xf numFmtId="164" fontId="5" fillId="11" borderId="7" xfId="0" applyNumberFormat="1" applyFont="1" applyFill="1" applyBorder="1" applyAlignment="1" applyProtection="1">
      <alignment horizontal="center"/>
      <protection hidden="1"/>
    </xf>
    <xf numFmtId="164" fontId="5" fillId="11" borderId="3" xfId="0" applyNumberFormat="1" applyFont="1" applyFill="1" applyBorder="1" applyAlignment="1" applyProtection="1">
      <alignment horizontal="center"/>
      <protection hidden="1"/>
    </xf>
    <xf numFmtId="164" fontId="5" fillId="11" borderId="9" xfId="0" applyNumberFormat="1" applyFont="1" applyFill="1" applyBorder="1" applyAlignment="1" applyProtection="1">
      <alignment horizontal="center"/>
      <protection hidden="1"/>
    </xf>
    <xf numFmtId="0" fontId="5" fillId="11" borderId="4" xfId="0" applyFont="1" applyFill="1" applyBorder="1" applyAlignment="1" applyProtection="1">
      <alignment horizontal="center"/>
      <protection hidden="1"/>
    </xf>
    <xf numFmtId="0" fontId="0" fillId="2" borderId="0" xfId="0" applyFill="1" applyProtection="1">
      <protection hidden="1"/>
    </xf>
    <xf numFmtId="0" fontId="10" fillId="2" borderId="0" xfId="0" applyFont="1" applyFill="1" applyBorder="1" applyAlignment="1" applyProtection="1">
      <alignment vertical="center" shrinkToFit="1" readingOrder="2"/>
      <protection hidden="1"/>
    </xf>
    <xf numFmtId="0" fontId="0" fillId="0" borderId="0" xfId="0" applyProtection="1">
      <protection hidden="1"/>
    </xf>
    <xf numFmtId="2" fontId="6" fillId="2" borderId="0" xfId="0" applyNumberFormat="1" applyFont="1" applyFill="1" applyAlignment="1" applyProtection="1">
      <alignment horizontal="right" vertical="center" shrinkToFit="1" readingOrder="2"/>
      <protection hidden="1"/>
    </xf>
    <xf numFmtId="0" fontId="2" fillId="2" borderId="22" xfId="0" applyFont="1" applyFill="1" applyBorder="1" applyAlignment="1" applyProtection="1">
      <alignment horizontal="left" vertical="center" shrinkToFit="1" readingOrder="2"/>
      <protection hidden="1"/>
    </xf>
    <xf numFmtId="0" fontId="1" fillId="9" borderId="7" xfId="0" applyFont="1" applyFill="1" applyBorder="1" applyAlignment="1" applyProtection="1">
      <alignment horizontal="center" vertical="center" shrinkToFit="1" readingOrder="2"/>
      <protection hidden="1"/>
    </xf>
    <xf numFmtId="0" fontId="1" fillId="9" borderId="6" xfId="0" applyFont="1" applyFill="1" applyBorder="1" applyAlignment="1" applyProtection="1">
      <alignment horizontal="center" vertical="center" shrinkToFit="1" readingOrder="2"/>
      <protection hidden="1"/>
    </xf>
    <xf numFmtId="2" fontId="2" fillId="2" borderId="58" xfId="0" applyNumberFormat="1" applyFont="1" applyFill="1" applyBorder="1" applyAlignment="1" applyProtection="1">
      <alignment vertical="top" wrapText="1" shrinkToFit="1" readingOrder="2"/>
      <protection hidden="1"/>
    </xf>
    <xf numFmtId="2" fontId="2" fillId="2" borderId="29" xfId="0" applyNumberFormat="1" applyFont="1" applyFill="1" applyBorder="1" applyAlignment="1" applyProtection="1">
      <alignment vertical="top" wrapText="1" shrinkToFit="1" readingOrder="2"/>
      <protection hidden="1"/>
    </xf>
    <xf numFmtId="1" fontId="12" fillId="2" borderId="7" xfId="0" applyNumberFormat="1" applyFont="1" applyFill="1" applyBorder="1" applyAlignment="1" applyProtection="1">
      <alignment horizontal="center" vertical="center" shrinkToFit="1" readingOrder="2"/>
      <protection hidden="1"/>
    </xf>
    <xf numFmtId="3" fontId="12" fillId="2" borderId="6" xfId="0" applyNumberFormat="1" applyFont="1" applyFill="1" applyBorder="1" applyAlignment="1" applyProtection="1">
      <alignment horizontal="center" vertical="center" shrinkToFit="1" readingOrder="2"/>
      <protection hidden="1"/>
    </xf>
    <xf numFmtId="1" fontId="12" fillId="15" borderId="7" xfId="0" applyNumberFormat="1" applyFont="1" applyFill="1" applyBorder="1" applyAlignment="1" applyProtection="1">
      <alignment horizontal="center" vertical="center" shrinkToFit="1" readingOrder="2"/>
      <protection hidden="1"/>
    </xf>
    <xf numFmtId="3" fontId="12" fillId="15" borderId="6" xfId="0" applyNumberFormat="1" applyFont="1" applyFill="1" applyBorder="1" applyAlignment="1" applyProtection="1">
      <alignment horizontal="center" vertical="center" shrinkToFit="1" readingOrder="2"/>
      <protection hidden="1"/>
    </xf>
    <xf numFmtId="2" fontId="2" fillId="2" borderId="57" xfId="0" applyNumberFormat="1" applyFont="1" applyFill="1" applyBorder="1" applyAlignment="1" applyProtection="1">
      <alignment vertical="top" wrapText="1" shrinkToFit="1" readingOrder="2"/>
      <protection hidden="1"/>
    </xf>
    <xf numFmtId="2" fontId="2" fillId="2" borderId="26" xfId="0" applyNumberFormat="1" applyFont="1" applyFill="1" applyBorder="1" applyAlignment="1" applyProtection="1">
      <alignment vertical="top" wrapText="1" shrinkToFit="1" readingOrder="2"/>
      <protection hidden="1"/>
    </xf>
    <xf numFmtId="1" fontId="12" fillId="9" borderId="7" xfId="0" applyNumberFormat="1" applyFont="1" applyFill="1" applyBorder="1" applyAlignment="1" applyProtection="1">
      <alignment horizontal="center" vertical="center" shrinkToFit="1" readingOrder="2"/>
      <protection hidden="1"/>
    </xf>
    <xf numFmtId="3" fontId="12" fillId="9" borderId="6" xfId="0" applyNumberFormat="1" applyFont="1" applyFill="1" applyBorder="1" applyAlignment="1" applyProtection="1">
      <alignment horizontal="center" vertical="center" shrinkToFit="1" readingOrder="2"/>
      <protection hidden="1"/>
    </xf>
    <xf numFmtId="0" fontId="1" fillId="2" borderId="42" xfId="0" applyFont="1" applyFill="1" applyBorder="1" applyAlignment="1" applyProtection="1">
      <alignment horizontal="right" vertical="center" shrinkToFit="1" readingOrder="1"/>
      <protection hidden="1"/>
    </xf>
    <xf numFmtId="0" fontId="2" fillId="2" borderId="0" xfId="0" applyFont="1" applyFill="1" applyBorder="1" applyAlignment="1" applyProtection="1">
      <alignment vertical="center" shrinkToFit="1" readingOrder="2"/>
      <protection hidden="1"/>
    </xf>
    <xf numFmtId="2" fontId="2" fillId="2" borderId="58" xfId="0" applyNumberFormat="1" applyFont="1" applyFill="1" applyBorder="1" applyAlignment="1" applyProtection="1">
      <alignment vertical="top" shrinkToFit="1" readingOrder="2"/>
      <protection hidden="1"/>
    </xf>
    <xf numFmtId="2" fontId="2" fillId="2" borderId="29" xfId="0" applyNumberFormat="1" applyFont="1" applyFill="1" applyBorder="1" applyAlignment="1" applyProtection="1">
      <alignment vertical="top" shrinkToFit="1" readingOrder="2"/>
      <protection hidden="1"/>
    </xf>
    <xf numFmtId="16" fontId="0" fillId="2" borderId="0" xfId="0" applyNumberFormat="1" applyFill="1" applyProtection="1">
      <protection hidden="1"/>
    </xf>
    <xf numFmtId="0" fontId="0" fillId="2" borderId="0" xfId="0" quotePrefix="1" applyFill="1" applyProtection="1">
      <protection hidden="1"/>
    </xf>
    <xf numFmtId="1" fontId="12" fillId="2" borderId="11" xfId="0" applyNumberFormat="1" applyFont="1" applyFill="1" applyBorder="1" applyAlignment="1" applyProtection="1">
      <alignment horizontal="center" vertical="center" shrinkToFit="1" readingOrder="2"/>
      <protection hidden="1"/>
    </xf>
    <xf numFmtId="3" fontId="12" fillId="2" borderId="12" xfId="0" applyNumberFormat="1" applyFont="1" applyFill="1" applyBorder="1" applyAlignment="1" applyProtection="1">
      <alignment horizontal="center" vertical="center" shrinkToFit="1" readingOrder="2"/>
      <protection hidden="1"/>
    </xf>
    <xf numFmtId="3" fontId="12" fillId="0" borderId="6" xfId="0" applyNumberFormat="1" applyFont="1" applyFill="1" applyBorder="1" applyAlignment="1" applyProtection="1">
      <alignment horizontal="center" vertical="center" shrinkToFit="1" readingOrder="2"/>
      <protection hidden="1"/>
    </xf>
    <xf numFmtId="1" fontId="12" fillId="0" borderId="7" xfId="0" applyNumberFormat="1" applyFont="1" applyFill="1" applyBorder="1" applyAlignment="1" applyProtection="1">
      <alignment horizontal="center" vertical="center" shrinkToFit="1" readingOrder="2"/>
      <protection hidden="1"/>
    </xf>
    <xf numFmtId="3" fontId="12" fillId="0" borderId="37" xfId="0" applyNumberFormat="1" applyFont="1" applyFill="1" applyBorder="1" applyAlignment="1" applyProtection="1">
      <alignment horizontal="center" vertical="center" shrinkToFit="1" readingOrder="2"/>
      <protection hidden="1"/>
    </xf>
    <xf numFmtId="1" fontId="12" fillId="0" borderId="21" xfId="0" applyNumberFormat="1" applyFont="1" applyFill="1" applyBorder="1" applyAlignment="1" applyProtection="1">
      <alignment horizontal="center" vertical="center" shrinkToFit="1" readingOrder="2"/>
      <protection hidden="1"/>
    </xf>
    <xf numFmtId="3" fontId="9" fillId="4" borderId="6" xfId="0" applyNumberFormat="1" applyFont="1" applyFill="1" applyBorder="1" applyAlignment="1" applyProtection="1">
      <alignment horizontal="center" vertical="center" shrinkToFit="1" readingOrder="2"/>
      <protection hidden="1"/>
    </xf>
    <xf numFmtId="0" fontId="0" fillId="0" borderId="0" xfId="0" applyFill="1" applyBorder="1" applyProtection="1">
      <protection hidden="1"/>
    </xf>
    <xf numFmtId="0" fontId="2" fillId="0" borderId="0" xfId="0" applyFont="1" applyProtection="1">
      <protection hidden="1"/>
    </xf>
    <xf numFmtId="3" fontId="8" fillId="2" borderId="0" xfId="0" applyNumberFormat="1" applyFont="1" applyFill="1" applyBorder="1" applyAlignment="1" applyProtection="1">
      <alignment horizontal="center" vertical="center" shrinkToFit="1" readingOrder="2"/>
      <protection hidden="1"/>
    </xf>
    <xf numFmtId="0" fontId="33" fillId="2" borderId="0" xfId="0" applyFont="1" applyFill="1" applyBorder="1" applyProtection="1">
      <protection hidden="1"/>
    </xf>
    <xf numFmtId="0" fontId="0" fillId="2" borderId="0" xfId="0" applyFill="1" applyBorder="1" applyProtection="1">
      <protection hidden="1"/>
    </xf>
    <xf numFmtId="0" fontId="2" fillId="2" borderId="58" xfId="0" applyFont="1" applyFill="1" applyBorder="1" applyAlignment="1" applyProtection="1">
      <alignment horizontal="right" vertical="center"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5" xfId="0" applyFont="1" applyFill="1" applyBorder="1" applyAlignment="1" applyProtection="1">
      <alignment horizontal="right" vertical="center" shrinkToFit="1" readingOrder="2"/>
      <protection hidden="1"/>
    </xf>
    <xf numFmtId="0" fontId="11" fillId="5" borderId="13" xfId="0" applyFont="1" applyFill="1" applyBorder="1" applyAlignment="1" applyProtection="1">
      <alignment horizontal="center" vertical="center" shrinkToFit="1" readingOrder="2"/>
      <protection hidden="1"/>
    </xf>
    <xf numFmtId="0" fontId="37" fillId="22" borderId="18" xfId="0" applyFont="1" applyFill="1" applyBorder="1" applyAlignment="1" applyProtection="1">
      <alignment horizontal="center" vertical="center" shrinkToFit="1" readingOrder="2"/>
      <protection hidden="1"/>
    </xf>
    <xf numFmtId="0" fontId="37" fillId="22" borderId="41" xfId="0" applyFont="1" applyFill="1" applyBorder="1" applyAlignment="1" applyProtection="1">
      <alignment horizontal="center" vertical="center" shrinkToFit="1" readingOrder="2"/>
      <protection hidden="1"/>
    </xf>
    <xf numFmtId="3" fontId="12" fillId="21" borderId="6" xfId="0" applyNumberFormat="1" applyFont="1" applyFill="1" applyBorder="1" applyAlignment="1" applyProtection="1">
      <alignment horizontal="center" vertical="center" shrinkToFit="1" readingOrder="2"/>
      <protection hidden="1"/>
    </xf>
    <xf numFmtId="1" fontId="12" fillId="21" borderId="7" xfId="0" applyNumberFormat="1" applyFont="1" applyFill="1" applyBorder="1" applyAlignment="1" applyProtection="1">
      <alignment horizontal="center" vertical="center" shrinkToFit="1" readingOrder="2"/>
      <protection hidden="1"/>
    </xf>
    <xf numFmtId="3" fontId="12" fillId="21" borderId="15" xfId="0" applyNumberFormat="1" applyFont="1" applyFill="1" applyBorder="1" applyAlignment="1" applyProtection="1">
      <alignment horizontal="center" vertical="center" shrinkToFit="1" readingOrder="2"/>
      <protection hidden="1"/>
    </xf>
    <xf numFmtId="1" fontId="12" fillId="21" borderId="14" xfId="0" applyNumberFormat="1" applyFont="1" applyFill="1" applyBorder="1" applyAlignment="1" applyProtection="1">
      <alignment horizontal="center" vertical="center" shrinkToFit="1" readingOrder="2"/>
      <protection hidden="1"/>
    </xf>
    <xf numFmtId="164" fontId="11" fillId="5" borderId="15" xfId="0" applyNumberFormat="1" applyFont="1" applyFill="1" applyBorder="1" applyAlignment="1" applyProtection="1">
      <alignment horizontal="center" vertical="center" shrinkToFit="1" readingOrder="2"/>
      <protection hidden="1"/>
    </xf>
    <xf numFmtId="0" fontId="11" fillId="5" borderId="7"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readingOrder="2"/>
      <protection hidden="1"/>
    </xf>
    <xf numFmtId="0" fontId="39"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0" fillId="0" borderId="0" xfId="0" applyFont="1" applyProtection="1">
      <protection hidden="1"/>
    </xf>
    <xf numFmtId="0" fontId="2" fillId="0" borderId="0" xfId="0" applyFont="1" applyAlignment="1" applyProtection="1">
      <alignment horizontal="center" vertical="center" shrinkToFit="1" readingOrder="2"/>
      <protection hidden="1"/>
    </xf>
    <xf numFmtId="164" fontId="2" fillId="0" borderId="0" xfId="0" applyNumberFormat="1" applyFont="1" applyAlignment="1" applyProtection="1">
      <alignment horizontal="center" vertical="center" readingOrder="2"/>
      <protection hidden="1"/>
    </xf>
    <xf numFmtId="0" fontId="1" fillId="7" borderId="15" xfId="0" applyFont="1" applyFill="1" applyBorder="1" applyAlignment="1" applyProtection="1">
      <alignment horizontal="center" vertical="center" shrinkToFit="1" readingOrder="2"/>
      <protection hidden="1"/>
    </xf>
    <xf numFmtId="1" fontId="8" fillId="8" borderId="2" xfId="0" applyNumberFormat="1" applyFont="1" applyFill="1" applyBorder="1" applyAlignment="1" applyProtection="1">
      <alignment horizontal="center" vertical="center" readingOrder="2"/>
      <protection hidden="1"/>
    </xf>
    <xf numFmtId="0" fontId="1" fillId="2" borderId="0" xfId="0" applyFont="1" applyFill="1" applyAlignment="1" applyProtection="1">
      <alignment horizontal="center" vertical="center" shrinkToFit="1" readingOrder="2"/>
      <protection hidden="1"/>
    </xf>
    <xf numFmtId="0" fontId="1" fillId="7" borderId="17" xfId="0" applyFont="1" applyFill="1" applyBorder="1" applyAlignment="1" applyProtection="1">
      <alignment horizontal="center" vertical="center" shrinkToFit="1" readingOrder="2"/>
      <protection hidden="1"/>
    </xf>
    <xf numFmtId="0" fontId="1" fillId="7" borderId="32" xfId="0" applyFont="1" applyFill="1" applyBorder="1" applyAlignment="1" applyProtection="1">
      <alignment horizontal="center" vertical="center" shrinkToFit="1" readingOrder="2"/>
      <protection hidden="1"/>
    </xf>
    <xf numFmtId="1" fontId="1" fillId="8" borderId="4" xfId="0" applyNumberFormat="1" applyFont="1" applyFill="1" applyBorder="1" applyAlignment="1" applyProtection="1">
      <alignment horizontal="center" vertical="center" shrinkToFit="1" readingOrder="2"/>
      <protection hidden="1"/>
    </xf>
    <xf numFmtId="0" fontId="2" fillId="2" borderId="0" xfId="0" applyFont="1" applyFill="1" applyAlignment="1" applyProtection="1">
      <alignment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readingOrder="2"/>
      <protection hidden="1"/>
    </xf>
    <xf numFmtId="0" fontId="1" fillId="2" borderId="0" xfId="0" applyFont="1" applyFill="1" applyBorder="1" applyAlignment="1" applyProtection="1">
      <alignment vertical="center" readingOrder="2"/>
      <protection hidden="1"/>
    </xf>
    <xf numFmtId="0" fontId="2" fillId="2" borderId="0" xfId="0" applyFont="1" applyFill="1" applyBorder="1" applyAlignment="1" applyProtection="1">
      <alignment vertical="center" readingOrder="2"/>
      <protection hidden="1"/>
    </xf>
    <xf numFmtId="3" fontId="2" fillId="2" borderId="0" xfId="0" applyNumberFormat="1" applyFont="1" applyFill="1" applyBorder="1" applyAlignment="1" applyProtection="1">
      <alignment horizontal="center" vertical="center" readingOrder="2"/>
      <protection hidden="1"/>
    </xf>
    <xf numFmtId="4" fontId="2" fillId="2" borderId="0" xfId="0" applyNumberFormat="1" applyFont="1" applyFill="1" applyAlignment="1" applyProtection="1">
      <alignment horizontal="center" vertical="center" readingOrder="2"/>
      <protection hidden="1"/>
    </xf>
    <xf numFmtId="0" fontId="1" fillId="8" borderId="53" xfId="0" applyFont="1" applyFill="1" applyBorder="1" applyAlignment="1" applyProtection="1">
      <alignment horizontal="center" vertical="center" shrinkToFit="1" readingOrder="2"/>
      <protection hidden="1"/>
    </xf>
    <xf numFmtId="0" fontId="1" fillId="8" borderId="47" xfId="0" applyFont="1" applyFill="1" applyBorder="1" applyAlignment="1" applyProtection="1">
      <alignment horizontal="center" vertical="center" shrinkToFit="1" readingOrder="2"/>
      <protection hidden="1"/>
    </xf>
    <xf numFmtId="0" fontId="1" fillId="0" borderId="0" xfId="0" applyFont="1" applyAlignment="1" applyProtection="1">
      <alignment horizontal="center" vertical="center" readingOrder="2"/>
      <protection hidden="1"/>
    </xf>
    <xf numFmtId="1" fontId="1" fillId="0" borderId="0" xfId="0" applyNumberFormat="1" applyFont="1" applyAlignment="1" applyProtection="1">
      <alignment horizontal="center" vertical="center" readingOrder="2"/>
      <protection hidden="1"/>
    </xf>
    <xf numFmtId="3" fontId="8" fillId="4" borderId="7" xfId="0" applyNumberFormat="1" applyFont="1" applyFill="1" applyBorder="1" applyAlignment="1" applyProtection="1">
      <alignment horizontal="center" vertical="center" shrinkToFit="1" readingOrder="2"/>
      <protection hidden="1"/>
    </xf>
    <xf numFmtId="3" fontId="8" fillId="4" borderId="9" xfId="0" applyNumberFormat="1" applyFont="1" applyFill="1" applyBorder="1" applyAlignment="1" applyProtection="1">
      <alignment horizontal="center" vertical="center" shrinkToFit="1" readingOrder="2"/>
      <protection hidden="1"/>
    </xf>
    <xf numFmtId="3" fontId="8" fillId="4" borderId="11" xfId="0" applyNumberFormat="1" applyFont="1" applyFill="1" applyBorder="1" applyAlignment="1" applyProtection="1">
      <alignment horizontal="center" vertical="center" shrinkToFit="1" readingOrder="2"/>
      <protection hidden="1"/>
    </xf>
    <xf numFmtId="3" fontId="12" fillId="20" borderId="14" xfId="0" applyNumberFormat="1"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protection hidden="1"/>
    </xf>
    <xf numFmtId="0" fontId="12" fillId="2" borderId="0" xfId="0" applyFont="1" applyFill="1" applyBorder="1" applyAlignment="1" applyProtection="1">
      <alignment vertical="center" shrinkToFit="1" readingOrder="2"/>
      <protection hidden="1"/>
    </xf>
    <xf numFmtId="1" fontId="8" fillId="23" borderId="4" xfId="0" applyNumberFormat="1" applyFont="1" applyFill="1" applyBorder="1" applyAlignment="1" applyProtection="1">
      <alignment horizontal="center" vertical="center" readingOrder="2"/>
      <protection hidden="1"/>
    </xf>
    <xf numFmtId="0" fontId="1" fillId="0" borderId="7" xfId="0" applyFont="1" applyBorder="1" applyAlignment="1" applyProtection="1">
      <alignment horizontal="center" vertical="center" readingOrder="2"/>
      <protection hidden="1"/>
    </xf>
    <xf numFmtId="1" fontId="1" fillId="0" borderId="7" xfId="0" applyNumberFormat="1" applyFont="1" applyBorder="1" applyAlignment="1" applyProtection="1">
      <alignment horizontal="center" vertical="center" readingOrder="2"/>
      <protection hidden="1"/>
    </xf>
    <xf numFmtId="0" fontId="1" fillId="2" borderId="63" xfId="0" applyFont="1" applyFill="1" applyBorder="1" applyAlignment="1" applyProtection="1">
      <alignment vertical="center" shrinkToFit="1" readingOrder="2"/>
      <protection hidden="1"/>
    </xf>
    <xf numFmtId="0" fontId="50" fillId="2" borderId="0" xfId="0" applyFont="1" applyFill="1" applyProtection="1">
      <protection hidden="1"/>
    </xf>
    <xf numFmtId="0" fontId="1" fillId="2" borderId="0" xfId="0" applyFont="1" applyFill="1" applyBorder="1" applyAlignment="1" applyProtection="1">
      <alignment vertical="center" shrinkToFit="1" readingOrder="2"/>
      <protection hidden="1"/>
    </xf>
    <xf numFmtId="0" fontId="1" fillId="2" borderId="0" xfId="0" applyFont="1" applyFill="1" applyProtection="1">
      <protection hidden="1"/>
    </xf>
    <xf numFmtId="0" fontId="2" fillId="2" borderId="0" xfId="0" applyFont="1" applyFill="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0" fillId="0" borderId="7"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12" fillId="10" borderId="13" xfId="0" applyFont="1" applyFill="1" applyBorder="1" applyAlignment="1" applyProtection="1">
      <alignment horizontal="center" vertical="center" shrinkToFit="1"/>
      <protection hidden="1"/>
    </xf>
    <xf numFmtId="0" fontId="12" fillId="10" borderId="14" xfId="0" applyFont="1" applyFill="1" applyBorder="1" applyAlignment="1" applyProtection="1">
      <alignment horizontal="center" vertical="center" shrinkToFit="1"/>
      <protection hidden="1"/>
    </xf>
    <xf numFmtId="0" fontId="12" fillId="10" borderId="15" xfId="0" applyFont="1" applyFill="1" applyBorder="1" applyAlignment="1" applyProtection="1">
      <alignment horizontal="center" vertical="center" shrinkToFit="1"/>
      <protection hidden="1"/>
    </xf>
    <xf numFmtId="0" fontId="12" fillId="10" borderId="14" xfId="0" applyFont="1" applyFill="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 fontId="11" fillId="3" borderId="15" xfId="0" applyNumberFormat="1" applyFont="1" applyFill="1" applyBorder="1" applyAlignment="1" applyProtection="1">
      <alignment horizontal="center" vertical="center" shrinkToFit="1"/>
      <protection hidden="1"/>
    </xf>
    <xf numFmtId="0" fontId="0" fillId="0" borderId="39" xfId="0" applyBorder="1" applyAlignment="1" applyProtection="1">
      <alignment horizontal="center" vertical="center"/>
      <protection hidden="1"/>
    </xf>
    <xf numFmtId="164" fontId="12" fillId="3" borderId="2" xfId="0" applyNumberFormat="1" applyFont="1" applyFill="1" applyBorder="1" applyAlignment="1" applyProtection="1">
      <alignment horizontal="center" vertical="center" shrinkToFit="1" readingOrder="2"/>
      <protection hidden="1"/>
    </xf>
    <xf numFmtId="164" fontId="12" fillId="3" borderId="4" xfId="0" applyNumberFormat="1" applyFont="1" applyFill="1" applyBorder="1" applyAlignment="1" applyProtection="1">
      <alignment horizontal="center" vertical="center" shrinkToFit="1" readingOrder="2"/>
      <protection hidden="1"/>
    </xf>
    <xf numFmtId="164" fontId="12" fillId="3" borderId="6" xfId="0" applyNumberFormat="1" applyFont="1" applyFill="1" applyBorder="1" applyAlignment="1" applyProtection="1">
      <alignment horizontal="center" vertical="center" shrinkToFit="1" readingOrder="2"/>
      <protection hidden="1"/>
    </xf>
    <xf numFmtId="0" fontId="0" fillId="0" borderId="48" xfId="0" applyBorder="1" applyProtection="1">
      <protection hidden="1"/>
    </xf>
    <xf numFmtId="2" fontId="1" fillId="0" borderId="7" xfId="0" applyNumberFormat="1" applyFont="1" applyBorder="1" applyAlignment="1" applyProtection="1">
      <alignment horizontal="center" vertical="center"/>
      <protection hidden="1"/>
    </xf>
    <xf numFmtId="0" fontId="0" fillId="0" borderId="7" xfId="0" applyBorder="1" applyProtection="1">
      <protection hidden="1"/>
    </xf>
    <xf numFmtId="0" fontId="1" fillId="0" borderId="0" xfId="0" applyFont="1" applyFill="1" applyBorder="1" applyAlignment="1" applyProtection="1">
      <alignment horizontal="center" vertical="center" shrinkToFit="1"/>
      <protection hidden="1"/>
    </xf>
    <xf numFmtId="3" fontId="1" fillId="0" borderId="0" xfId="0" applyNumberFormat="1"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vertical="center"/>
      <protection hidden="1"/>
    </xf>
    <xf numFmtId="0" fontId="1" fillId="3" borderId="48"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shrinkToFit="1"/>
      <protection hidden="1"/>
    </xf>
    <xf numFmtId="3" fontId="1" fillId="18" borderId="15" xfId="0" applyNumberFormat="1" applyFont="1" applyFill="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0" borderId="49" xfId="0" applyNumberFormat="1" applyFont="1" applyBorder="1" applyAlignment="1" applyProtection="1">
      <alignment horizontal="center" vertical="center"/>
      <protection hidden="1"/>
    </xf>
    <xf numFmtId="1" fontId="2" fillId="0" borderId="5" xfId="0" applyNumberFormat="1" applyFont="1" applyBorder="1" applyAlignment="1" applyProtection="1">
      <alignment horizontal="center" vertical="center"/>
      <protection hidden="1"/>
    </xf>
    <xf numFmtId="1" fontId="2" fillId="0" borderId="6" xfId="0" applyNumberFormat="1" applyFont="1" applyBorder="1" applyAlignment="1" applyProtection="1">
      <alignment horizontal="center" vertical="center"/>
      <protection hidden="1"/>
    </xf>
    <xf numFmtId="1" fontId="2" fillId="0" borderId="50" xfId="0" applyNumberFormat="1" applyFont="1" applyBorder="1" applyAlignment="1" applyProtection="1">
      <alignment horizontal="center" vertical="center"/>
      <protection hidden="1"/>
    </xf>
    <xf numFmtId="164" fontId="11" fillId="3" borderId="15" xfId="0" applyNumberFormat="1" applyFont="1" applyFill="1" applyBorder="1" applyAlignment="1" applyProtection="1">
      <alignment horizontal="center" vertical="center" shrinkToFit="1" readingOrder="2"/>
      <protection hidden="1"/>
    </xf>
    <xf numFmtId="1" fontId="1" fillId="6" borderId="17" xfId="0" applyNumberFormat="1" applyFont="1" applyFill="1" applyBorder="1" applyAlignment="1" applyProtection="1">
      <alignment horizontal="center" vertical="center"/>
      <protection hidden="1"/>
    </xf>
    <xf numFmtId="1" fontId="1" fillId="6" borderId="32" xfId="0" applyNumberFormat="1" applyFont="1" applyFill="1" applyBorder="1" applyAlignment="1" applyProtection="1">
      <alignment horizontal="center" vertical="center"/>
      <protection hidden="1"/>
    </xf>
    <xf numFmtId="0" fontId="5" fillId="0" borderId="47" xfId="0" applyFont="1" applyBorder="1" applyAlignment="1" applyProtection="1">
      <alignment horizontal="center"/>
      <protection hidden="1"/>
    </xf>
    <xf numFmtId="0" fontId="1" fillId="14" borderId="15" xfId="0" applyFont="1" applyFill="1" applyBorder="1" applyAlignment="1" applyProtection="1">
      <alignment horizontal="center" vertical="center"/>
      <protection hidden="1"/>
    </xf>
    <xf numFmtId="1" fontId="1" fillId="14" borderId="48" xfId="0" applyNumberFormat="1" applyFont="1" applyFill="1" applyBorder="1" applyAlignment="1" applyProtection="1">
      <alignment horizontal="center" vertical="center"/>
      <protection hidden="1"/>
    </xf>
    <xf numFmtId="1" fontId="1" fillId="3" borderId="2" xfId="0" applyNumberFormat="1"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hidden="1"/>
    </xf>
    <xf numFmtId="1" fontId="1" fillId="3" borderId="12" xfId="0" applyNumberFormat="1" applyFont="1" applyFill="1" applyBorder="1" applyAlignment="1" applyProtection="1">
      <alignment horizontal="center" vertical="center" shrinkToFit="1" readingOrder="2"/>
      <protection hidden="1"/>
    </xf>
    <xf numFmtId="3" fontId="1" fillId="3" borderId="4" xfId="0" applyNumberFormat="1"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hidden="1"/>
    </xf>
    <xf numFmtId="1" fontId="1" fillId="3" borderId="4" xfId="0" applyNumberFormat="1" applyFont="1" applyFill="1" applyBorder="1" applyAlignment="1" applyProtection="1">
      <alignment horizontal="center" vertical="center" shrinkToFit="1" readingOrder="2"/>
      <protection hidden="1"/>
    </xf>
    <xf numFmtId="3" fontId="11" fillId="4" borderId="7" xfId="0" applyNumberFormat="1" applyFont="1" applyFill="1" applyBorder="1" applyAlignment="1" applyProtection="1">
      <alignment horizontal="center" vertical="center" shrinkToFit="1"/>
      <protection hidden="1"/>
    </xf>
    <xf numFmtId="1" fontId="11" fillId="4" borderId="7" xfId="0" applyNumberFormat="1" applyFont="1" applyFill="1" applyBorder="1" applyAlignment="1" applyProtection="1">
      <alignment horizontal="center" vertical="center" shrinkToFit="1"/>
      <protection hidden="1"/>
    </xf>
    <xf numFmtId="2" fontId="46" fillId="4" borderId="7" xfId="0" applyNumberFormat="1" applyFont="1" applyFill="1" applyBorder="1" applyAlignment="1" applyProtection="1">
      <alignment horizontal="center" vertical="center"/>
      <protection hidden="1"/>
    </xf>
    <xf numFmtId="2" fontId="46" fillId="0" borderId="7" xfId="0" applyNumberFormat="1" applyFont="1" applyBorder="1" applyAlignment="1" applyProtection="1">
      <alignment horizontal="center" vertical="center"/>
      <protection hidden="1"/>
    </xf>
    <xf numFmtId="164" fontId="11" fillId="3" borderId="7" xfId="0" applyNumberFormat="1" applyFont="1" applyFill="1" applyBorder="1" applyAlignment="1" applyProtection="1">
      <alignment horizontal="center" vertical="center" shrinkToFit="1" readingOrder="2"/>
      <protection locked="0" hidden="1"/>
    </xf>
    <xf numFmtId="1" fontId="1" fillId="3" borderId="7" xfId="0" applyNumberFormat="1" applyFont="1" applyFill="1" applyBorder="1" applyAlignment="1" applyProtection="1">
      <alignment horizontal="center" vertical="center" shrinkToFit="1" readingOrder="2"/>
      <protection locked="0" hidden="1"/>
    </xf>
    <xf numFmtId="164" fontId="1" fillId="3" borderId="7" xfId="0" applyNumberFormat="1" applyFont="1" applyFill="1" applyBorder="1" applyAlignment="1" applyProtection="1">
      <alignment horizontal="center" vertical="center" shrinkToFit="1" readingOrder="2"/>
      <protection locked="0" hidden="1"/>
    </xf>
    <xf numFmtId="0" fontId="48" fillId="24" borderId="7" xfId="0" applyFont="1" applyFill="1" applyBorder="1" applyAlignment="1" applyProtection="1">
      <alignment horizontal="center" vertical="center" shrinkToFit="1" readingOrder="2"/>
      <protection hidden="1"/>
    </xf>
    <xf numFmtId="1" fontId="49" fillId="25" borderId="7" xfId="0" applyNumberFormat="1" applyFont="1" applyFill="1" applyBorder="1" applyAlignment="1" applyProtection="1">
      <alignment horizontal="center" vertical="center" shrinkToFit="1" readingOrder="2"/>
      <protection hidden="1"/>
    </xf>
    <xf numFmtId="0" fontId="11" fillId="22" borderId="7" xfId="0" applyFont="1" applyFill="1" applyBorder="1" applyAlignment="1" applyProtection="1">
      <alignment horizontal="center" vertical="center" shrinkToFit="1" readingOrder="2"/>
      <protection hidden="1"/>
    </xf>
    <xf numFmtId="164" fontId="34" fillId="11" borderId="7" xfId="0" applyNumberFormat="1" applyFont="1" applyFill="1" applyBorder="1" applyAlignment="1" applyProtection="1">
      <alignment horizontal="center" vertical="center" shrinkToFit="1" readingOrder="2"/>
      <protection hidden="1"/>
    </xf>
    <xf numFmtId="0" fontId="1" fillId="6" borderId="7" xfId="0" applyFont="1" applyFill="1" applyBorder="1" applyAlignment="1" applyProtection="1">
      <alignment horizontal="center" vertical="center" shrinkToFit="1" readingOrder="2"/>
      <protection hidden="1"/>
    </xf>
    <xf numFmtId="3" fontId="12" fillId="20" borderId="7" xfId="0" applyNumberFormat="1" applyFont="1" applyFill="1" applyBorder="1" applyAlignment="1" applyProtection="1">
      <alignment horizontal="center" vertical="center" shrinkToFit="1" readingOrder="2"/>
      <protection hidden="1"/>
    </xf>
    <xf numFmtId="3" fontId="9" fillId="4" borderId="7" xfId="0" applyNumberFormat="1" applyFont="1" applyFill="1" applyBorder="1" applyAlignment="1" applyProtection="1">
      <alignment horizontal="center" vertical="center" shrinkToFit="1" readingOrder="2"/>
      <protection hidden="1"/>
    </xf>
    <xf numFmtId="1" fontId="8" fillId="4" borderId="7" xfId="0" applyNumberFormat="1" applyFont="1" applyFill="1" applyBorder="1" applyAlignment="1" applyProtection="1">
      <alignment horizontal="center" vertical="center" shrinkToFit="1" readingOrder="2"/>
      <protection hidden="1"/>
    </xf>
    <xf numFmtId="0" fontId="0" fillId="0" borderId="0" xfId="0" applyFill="1" applyProtection="1">
      <protection hidden="1"/>
    </xf>
    <xf numFmtId="0" fontId="2" fillId="0" borderId="0" xfId="0" applyFont="1" applyFill="1" applyProtection="1">
      <protection hidden="1"/>
    </xf>
    <xf numFmtId="0" fontId="26" fillId="0" borderId="0" xfId="0" applyFont="1" applyFill="1" applyBorder="1" applyAlignment="1" applyProtection="1">
      <alignment vertical="center"/>
      <protection hidden="1"/>
    </xf>
    <xf numFmtId="0" fontId="27" fillId="0" borderId="0" xfId="1" applyFont="1" applyFill="1" applyBorder="1" applyAlignment="1" applyProtection="1">
      <alignment vertical="center"/>
      <protection hidden="1"/>
    </xf>
    <xf numFmtId="0" fontId="0" fillId="0" borderId="0" xfId="0" applyFill="1" applyAlignment="1" applyProtection="1">
      <alignment shrinkToFit="1"/>
      <protection hidden="1"/>
    </xf>
    <xf numFmtId="0" fontId="3" fillId="0" borderId="0" xfId="0" applyFont="1" applyFill="1" applyAlignment="1" applyProtection="1">
      <alignment shrinkToFit="1"/>
      <protection hidden="1"/>
    </xf>
    <xf numFmtId="0" fontId="57" fillId="7" borderId="7" xfId="0" applyFont="1" applyFill="1" applyBorder="1" applyAlignment="1" applyProtection="1">
      <alignment horizontal="center" shrinkToFit="1"/>
      <protection hidden="1"/>
    </xf>
    <xf numFmtId="0" fontId="0" fillId="0" borderId="0" xfId="0" applyAlignment="1" applyProtection="1">
      <alignment shrinkToFit="1"/>
      <protection hidden="1"/>
    </xf>
    <xf numFmtId="0" fontId="0" fillId="0" borderId="0" xfId="0" applyAlignment="1" applyProtection="1">
      <alignment horizontal="center" vertical="center" shrinkToFit="1"/>
      <protection hidden="1"/>
    </xf>
    <xf numFmtId="3" fontId="0" fillId="0" borderId="0" xfId="0" applyNumberFormat="1" applyAlignment="1" applyProtection="1">
      <alignment horizontal="center" vertical="center"/>
      <protection hidden="1"/>
    </xf>
    <xf numFmtId="0" fontId="1" fillId="11" borderId="7" xfId="0" applyFont="1" applyFill="1" applyBorder="1" applyAlignment="1" applyProtection="1">
      <alignment vertical="center" shrinkToFit="1" readingOrder="2"/>
      <protection hidden="1"/>
    </xf>
    <xf numFmtId="0" fontId="1" fillId="21" borderId="7" xfId="0" applyFont="1" applyFill="1" applyBorder="1" applyAlignment="1" applyProtection="1">
      <alignment horizontal="right" vertical="center" shrinkToFit="1" readingOrder="2"/>
      <protection hidden="1"/>
    </xf>
    <xf numFmtId="0" fontId="37" fillId="22" borderId="7" xfId="0" applyFont="1" applyFill="1" applyBorder="1" applyAlignment="1" applyProtection="1">
      <alignment horizontal="center" vertical="center" shrinkToFit="1" readingOrder="2"/>
      <protection hidden="1"/>
    </xf>
    <xf numFmtId="3" fontId="12" fillId="0" borderId="7" xfId="0" applyNumberFormat="1" applyFont="1" applyFill="1" applyBorder="1" applyAlignment="1" applyProtection="1">
      <alignment horizontal="center" vertical="center" shrinkToFit="1" readingOrder="2"/>
      <protection hidden="1"/>
    </xf>
    <xf numFmtId="3" fontId="12" fillId="2" borderId="7" xfId="0" applyNumberFormat="1" applyFont="1" applyFill="1" applyBorder="1" applyAlignment="1" applyProtection="1">
      <alignment horizontal="center" vertical="center" shrinkToFit="1" readingOrder="2"/>
      <protection hidden="1"/>
    </xf>
    <xf numFmtId="3" fontId="12" fillId="21" borderId="7" xfId="0" applyNumberFormat="1" applyFont="1" applyFill="1" applyBorder="1" applyAlignment="1" applyProtection="1">
      <alignment horizontal="center" vertical="center" shrinkToFit="1" readingOrder="2"/>
      <protection hidden="1"/>
    </xf>
    <xf numFmtId="1" fontId="12" fillId="11" borderId="7" xfId="0" applyNumberFormat="1" applyFont="1" applyFill="1" applyBorder="1" applyAlignment="1" applyProtection="1">
      <alignment horizontal="center" vertical="center" shrinkToFit="1" readingOrder="2"/>
      <protection hidden="1"/>
    </xf>
    <xf numFmtId="3" fontId="12" fillId="11" borderId="7" xfId="0" applyNumberFormat="1" applyFont="1" applyFill="1" applyBorder="1" applyAlignment="1" applyProtection="1">
      <alignment horizontal="center" vertical="center" shrinkToFit="1" readingOrder="2"/>
      <protection hidden="1"/>
    </xf>
    <xf numFmtId="0" fontId="1" fillId="0" borderId="7" xfId="0" applyFont="1" applyFill="1" applyBorder="1" applyAlignment="1" applyProtection="1">
      <alignment vertical="center" shrinkToFit="1" readingOrder="2"/>
      <protection hidden="1"/>
    </xf>
    <xf numFmtId="3" fontId="8" fillId="5" borderId="7" xfId="0" applyNumberFormat="1" applyFont="1" applyFill="1" applyBorder="1" applyAlignment="1" applyProtection="1">
      <alignment horizontal="center" vertical="center" shrinkToFit="1" readingOrder="2"/>
      <protection hidden="1"/>
    </xf>
    <xf numFmtId="1" fontId="8" fillId="5" borderId="7" xfId="0" applyNumberFormat="1" applyFont="1" applyFill="1" applyBorder="1" applyAlignment="1" applyProtection="1">
      <alignment horizontal="center" vertical="center" shrinkToFit="1" readingOrder="2"/>
      <protection hidden="1"/>
    </xf>
    <xf numFmtId="0" fontId="19" fillId="0" borderId="0" xfId="0" applyFont="1" applyFill="1" applyBorder="1" applyAlignment="1" applyProtection="1">
      <alignment horizontal="left" shrinkToFit="1"/>
      <protection hidden="1"/>
    </xf>
    <xf numFmtId="0" fontId="20" fillId="0" borderId="0" xfId="0" applyFont="1" applyFill="1" applyAlignment="1" applyProtection="1">
      <alignment horizontal="center" vertical="center" shrinkToFit="1"/>
      <protection hidden="1"/>
    </xf>
    <xf numFmtId="0" fontId="35" fillId="0" borderId="0" xfId="0" applyFont="1" applyFill="1" applyAlignment="1" applyProtection="1">
      <alignment horizontal="center" vertical="center" wrapText="1" shrinkToFit="1"/>
      <protection hidden="1"/>
    </xf>
    <xf numFmtId="0" fontId="35" fillId="0" borderId="0" xfId="0" applyFont="1" applyFill="1" applyAlignment="1" applyProtection="1">
      <alignment horizontal="center" vertical="center" shrinkToFit="1"/>
      <protection hidden="1"/>
    </xf>
    <xf numFmtId="0" fontId="19" fillId="0" borderId="0" xfId="0" applyFont="1" applyFill="1" applyBorder="1" applyAlignment="1" applyProtection="1">
      <alignment horizontal="center" shrinkToFit="1"/>
      <protection hidden="1"/>
    </xf>
    <xf numFmtId="0" fontId="36" fillId="0" borderId="0" xfId="0" applyFont="1" applyFill="1" applyAlignment="1" applyProtection="1">
      <alignment horizontal="center" vertical="center" shrinkToFit="1"/>
      <protection hidden="1"/>
    </xf>
    <xf numFmtId="0" fontId="59" fillId="2" borderId="0" xfId="0" applyFont="1" applyFill="1" applyAlignment="1" applyProtection="1">
      <alignment horizontal="center" shrinkToFit="1"/>
      <protection hidden="1"/>
    </xf>
    <xf numFmtId="0" fontId="59" fillId="2" borderId="0" xfId="0" applyFont="1" applyFill="1" applyAlignment="1" applyProtection="1">
      <alignment horizontal="center" vertical="top" shrinkToFit="1"/>
      <protection hidden="1"/>
    </xf>
    <xf numFmtId="0" fontId="58" fillId="11" borderId="64" xfId="0" applyFont="1" applyFill="1" applyBorder="1" applyAlignment="1" applyProtection="1">
      <alignment horizontal="center" vertical="center" shrinkToFit="1"/>
      <protection hidden="1"/>
    </xf>
    <xf numFmtId="0" fontId="58" fillId="26" borderId="64" xfId="0" applyFont="1" applyFill="1" applyBorder="1" applyAlignment="1" applyProtection="1">
      <alignment horizontal="center" vertical="center" shrinkToFit="1"/>
      <protection hidden="1"/>
    </xf>
    <xf numFmtId="0" fontId="56" fillId="2" borderId="52" xfId="0" applyFont="1" applyFill="1" applyBorder="1" applyAlignment="1" applyProtection="1">
      <alignment horizontal="right" vertical="center" shrinkToFit="1" readingOrder="2"/>
      <protection hidden="1"/>
    </xf>
    <xf numFmtId="0" fontId="1" fillId="5" borderId="7" xfId="0" applyFont="1" applyFill="1" applyBorder="1" applyAlignment="1" applyProtection="1">
      <alignment horizontal="center" vertical="center" shrinkToFit="1" readingOrder="2"/>
      <protection hidden="1"/>
    </xf>
    <xf numFmtId="0" fontId="51" fillId="2" borderId="0" xfId="0" applyFont="1" applyFill="1" applyBorder="1" applyAlignment="1" applyProtection="1">
      <alignment horizontal="center" vertical="center" shrinkToFit="1"/>
      <protection hidden="1"/>
    </xf>
    <xf numFmtId="0" fontId="51" fillId="2" borderId="0" xfId="0" applyFont="1" applyFill="1" applyAlignment="1" applyProtection="1">
      <alignment horizontal="center" vertical="center" shrinkToFit="1"/>
      <protection hidden="1"/>
    </xf>
    <xf numFmtId="0" fontId="1" fillId="4" borderId="7" xfId="0" applyFont="1" applyFill="1" applyBorder="1" applyAlignment="1" applyProtection="1">
      <alignment horizontal="center" vertical="center" shrinkToFit="1" readingOrder="2"/>
      <protection hidden="1"/>
    </xf>
    <xf numFmtId="0" fontId="52" fillId="2" borderId="0" xfId="1" applyFont="1" applyFill="1" applyBorder="1" applyAlignment="1" applyProtection="1">
      <alignment horizontal="center" vertical="center" shrinkToFit="1"/>
      <protection hidden="1"/>
    </xf>
    <xf numFmtId="0" fontId="53" fillId="2" borderId="0" xfId="0" applyFont="1" applyFill="1" applyAlignment="1" applyProtection="1">
      <alignment horizontal="center" vertical="center" shrinkToFit="1"/>
      <protection hidden="1"/>
    </xf>
    <xf numFmtId="0" fontId="5" fillId="2" borderId="0" xfId="0" applyFont="1" applyFill="1" applyBorder="1" applyAlignment="1" applyProtection="1">
      <alignment horizontal="center" vertical="center"/>
      <protection hidden="1"/>
    </xf>
    <xf numFmtId="0" fontId="1" fillId="0" borderId="7" xfId="0" applyFont="1" applyFill="1" applyBorder="1" applyAlignment="1" applyProtection="1">
      <alignment vertical="center" shrinkToFit="1" readingOrder="2"/>
      <protection hidden="1"/>
    </xf>
    <xf numFmtId="0" fontId="1" fillId="11" borderId="7" xfId="0" applyFont="1" applyFill="1" applyBorder="1" applyAlignment="1" applyProtection="1">
      <alignment vertical="center" shrinkToFit="1" readingOrder="2"/>
      <protection hidden="1"/>
    </xf>
    <xf numFmtId="0" fontId="1" fillId="21" borderId="7" xfId="0" applyFont="1" applyFill="1" applyBorder="1" applyAlignment="1" applyProtection="1">
      <alignment horizontal="center" vertical="center" shrinkToFit="1" readingOrder="2"/>
      <protection hidden="1"/>
    </xf>
    <xf numFmtId="0" fontId="18" fillId="22" borderId="7" xfId="0" applyFont="1" applyFill="1" applyBorder="1" applyAlignment="1" applyProtection="1">
      <alignment horizontal="center" vertical="center" shrinkToFit="1" readingOrder="2"/>
      <protection hidden="1"/>
    </xf>
    <xf numFmtId="0" fontId="18" fillId="22" borderId="7" xfId="0" applyFont="1" applyFill="1" applyBorder="1" applyAlignment="1" applyProtection="1">
      <alignment horizontal="center" vertical="center" wrapText="1" shrinkToFit="1"/>
      <protection hidden="1"/>
    </xf>
    <xf numFmtId="0" fontId="18" fillId="22" borderId="7" xfId="0" applyFont="1" applyFill="1" applyBorder="1" applyAlignment="1" applyProtection="1">
      <alignment horizontal="center" vertical="center" shrinkToFit="1"/>
      <protection hidden="1"/>
    </xf>
    <xf numFmtId="0" fontId="1" fillId="11" borderId="7" xfId="0" applyFont="1" applyFill="1" applyBorder="1" applyAlignment="1" applyProtection="1">
      <alignment horizontal="center" vertical="center" shrinkToFit="1" readingOrder="2"/>
      <protection hidden="1"/>
    </xf>
    <xf numFmtId="0" fontId="2" fillId="2" borderId="0" xfId="0" applyFont="1" applyFill="1" applyBorder="1" applyAlignment="1" applyProtection="1">
      <alignment horizontal="left" vertical="center" readingOrder="2"/>
      <protection hidden="1"/>
    </xf>
    <xf numFmtId="0" fontId="54" fillId="2" borderId="0" xfId="0" applyFont="1" applyFill="1" applyAlignment="1" applyProtection="1">
      <alignment horizontal="center" vertical="center" shrinkToFit="1"/>
      <protection hidden="1"/>
    </xf>
    <xf numFmtId="0" fontId="12" fillId="6" borderId="33" xfId="0" applyFont="1" applyFill="1" applyBorder="1" applyAlignment="1" applyProtection="1">
      <alignment horizontal="center" vertical="center" shrinkToFit="1" readingOrder="2"/>
      <protection hidden="1"/>
    </xf>
    <xf numFmtId="0" fontId="12" fillId="6" borderId="44" xfId="0" applyFont="1" applyFill="1" applyBorder="1" applyAlignment="1" applyProtection="1">
      <alignment horizontal="center" vertical="center" shrinkToFit="1" readingOrder="2"/>
      <protection hidden="1"/>
    </xf>
    <xf numFmtId="0" fontId="55" fillId="2" borderId="0" xfId="0" applyFont="1" applyFill="1" applyAlignment="1" applyProtection="1">
      <alignment horizontal="center" vertical="center" shrinkToFit="1"/>
      <protection hidden="1"/>
    </xf>
    <xf numFmtId="0" fontId="1" fillId="20" borderId="7" xfId="0" applyFont="1" applyFill="1" applyBorder="1" applyAlignment="1" applyProtection="1">
      <alignment horizontal="center" vertical="center" shrinkToFit="1" readingOrder="2"/>
      <protection hidden="1"/>
    </xf>
    <xf numFmtId="0" fontId="19" fillId="15" borderId="0" xfId="0" applyFont="1" applyFill="1" applyBorder="1" applyAlignment="1" applyProtection="1">
      <alignment horizontal="center" shrinkToFit="1"/>
      <protection hidden="1"/>
    </xf>
    <xf numFmtId="0" fontId="19" fillId="15" borderId="0" xfId="0" applyFont="1" applyFill="1" applyBorder="1" applyAlignment="1" applyProtection="1">
      <alignment horizontal="center" wrapText="1" shrinkToFit="1"/>
      <protection hidden="1"/>
    </xf>
    <xf numFmtId="0" fontId="19" fillId="15" borderId="52" xfId="0" applyFont="1" applyFill="1" applyBorder="1" applyAlignment="1" applyProtection="1">
      <alignment horizontal="center" wrapText="1"/>
      <protection hidden="1"/>
    </xf>
    <xf numFmtId="0" fontId="19" fillId="15" borderId="51" xfId="0" applyFont="1" applyFill="1" applyBorder="1" applyAlignment="1" applyProtection="1">
      <alignment horizontal="center" wrapText="1"/>
      <protection hidden="1"/>
    </xf>
    <xf numFmtId="0" fontId="25" fillId="19" borderId="53" xfId="0" applyFont="1" applyFill="1" applyBorder="1" applyAlignment="1" applyProtection="1">
      <alignment horizontal="center" vertical="center" shrinkToFit="1"/>
      <protection hidden="1"/>
    </xf>
    <xf numFmtId="0" fontId="25" fillId="19" borderId="56" xfId="0" applyFont="1" applyFill="1" applyBorder="1" applyAlignment="1" applyProtection="1">
      <alignment horizontal="center" vertical="center" shrinkToFit="1"/>
      <protection hidden="1"/>
    </xf>
    <xf numFmtId="0" fontId="1" fillId="3" borderId="7" xfId="0" applyFont="1" applyFill="1" applyBorder="1" applyAlignment="1" applyProtection="1">
      <alignment horizontal="center" vertical="center" shrinkToFit="1"/>
      <protection hidden="1"/>
    </xf>
    <xf numFmtId="0" fontId="37" fillId="22" borderId="1" xfId="0" applyFont="1" applyFill="1" applyBorder="1" applyAlignment="1" applyProtection="1">
      <alignment horizontal="center" vertical="center" wrapText="1" shrinkToFit="1"/>
      <protection hidden="1"/>
    </xf>
    <xf numFmtId="0" fontId="37" fillId="22" borderId="2" xfId="0" applyFont="1" applyFill="1" applyBorder="1" applyAlignment="1" applyProtection="1">
      <alignment horizontal="center" vertical="center" shrinkToFit="1"/>
      <protection hidden="1"/>
    </xf>
    <xf numFmtId="0" fontId="5" fillId="12" borderId="13" xfId="0" applyFont="1" applyFill="1" applyBorder="1" applyAlignment="1" applyProtection="1">
      <alignment horizontal="center"/>
      <protection hidden="1"/>
    </xf>
    <xf numFmtId="0" fontId="5" fillId="12" borderId="14" xfId="0" applyFont="1" applyFill="1" applyBorder="1" applyAlignment="1" applyProtection="1">
      <alignment horizontal="center"/>
      <protection hidden="1"/>
    </xf>
    <xf numFmtId="0" fontId="5" fillId="14" borderId="13" xfId="0" applyFont="1" applyFill="1" applyBorder="1" applyAlignment="1" applyProtection="1">
      <alignment horizontal="center"/>
      <protection hidden="1"/>
    </xf>
    <xf numFmtId="0" fontId="5" fillId="14" borderId="14"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3" borderId="33" xfId="0" applyFont="1" applyFill="1" applyBorder="1" applyAlignment="1" applyProtection="1">
      <alignment horizontal="center"/>
      <protection hidden="1"/>
    </xf>
    <xf numFmtId="0" fontId="5" fillId="3" borderId="38" xfId="0" applyFont="1" applyFill="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21" fillId="8" borderId="58" xfId="0" applyFont="1" applyFill="1" applyBorder="1" applyAlignment="1" applyProtection="1">
      <alignment horizontal="center" vertical="center" shrinkToFit="1"/>
      <protection hidden="1"/>
    </xf>
    <xf numFmtId="0" fontId="21" fillId="8" borderId="0" xfId="0" applyFont="1" applyFill="1" applyBorder="1" applyAlignment="1" applyProtection="1">
      <alignment horizontal="center" vertical="center" shrinkToFit="1"/>
      <protection hidden="1"/>
    </xf>
    <xf numFmtId="0" fontId="2" fillId="2" borderId="36" xfId="0" applyFont="1" applyFill="1" applyBorder="1" applyAlignment="1" applyProtection="1">
      <alignment horizontal="right" vertical="center" shrinkToFit="1" readingOrder="2"/>
      <protection hidden="1"/>
    </xf>
    <xf numFmtId="0" fontId="2" fillId="2" borderId="24" xfId="0" applyFont="1" applyFill="1" applyBorder="1" applyAlignment="1" applyProtection="1">
      <alignment horizontal="right" vertical="center" shrinkToFit="1" readingOrder="2"/>
      <protection hidden="1"/>
    </xf>
    <xf numFmtId="0" fontId="2" fillId="2" borderId="43" xfId="0" applyFont="1" applyFill="1" applyBorder="1" applyAlignment="1" applyProtection="1">
      <alignment horizontal="right" vertical="center" shrinkToFit="1" readingOrder="2"/>
      <protection hidden="1"/>
    </xf>
    <xf numFmtId="0" fontId="2" fillId="2" borderId="61" xfId="0" applyFont="1" applyFill="1" applyBorder="1" applyAlignment="1" applyProtection="1">
      <alignment horizontal="right" vertical="center" shrinkToFit="1" readingOrder="2"/>
      <protection hidden="1"/>
    </xf>
    <xf numFmtId="0" fontId="2" fillId="2" borderId="51" xfId="0" applyFont="1" applyFill="1" applyBorder="1" applyAlignment="1" applyProtection="1">
      <alignment horizontal="right" vertical="center" shrinkToFit="1" readingOrder="2"/>
      <protection hidden="1"/>
    </xf>
    <xf numFmtId="0" fontId="2" fillId="2" borderId="62" xfId="0" applyFont="1" applyFill="1" applyBorder="1" applyAlignment="1" applyProtection="1">
      <alignment horizontal="right" vertical="center" shrinkToFit="1" readingOrder="2"/>
      <protection hidden="1"/>
    </xf>
    <xf numFmtId="0" fontId="30" fillId="2" borderId="58" xfId="0" applyFont="1" applyFill="1" applyBorder="1" applyAlignment="1" applyProtection="1">
      <alignment horizontal="center" vertical="center" shrinkToFit="1"/>
      <protection hidden="1"/>
    </xf>
    <xf numFmtId="0" fontId="30" fillId="2" borderId="0" xfId="0" applyFont="1" applyFill="1" applyBorder="1" applyAlignment="1" applyProtection="1">
      <alignment horizontal="center" vertical="center" shrinkToFit="1"/>
      <protection hidden="1"/>
    </xf>
    <xf numFmtId="0" fontId="31" fillId="2" borderId="58" xfId="1" applyFont="1" applyFill="1" applyBorder="1" applyAlignment="1" applyProtection="1">
      <alignment horizontal="center" vertical="center" shrinkToFit="1"/>
      <protection hidden="1"/>
    </xf>
    <xf numFmtId="0" fontId="32" fillId="2" borderId="0" xfId="1" applyFont="1" applyFill="1" applyBorder="1" applyAlignment="1" applyProtection="1">
      <alignment horizontal="center" vertical="center" shrinkToFit="1"/>
      <protection hidden="1"/>
    </xf>
    <xf numFmtId="0" fontId="31" fillId="2" borderId="0" xfId="1" applyFont="1" applyFill="1" applyBorder="1" applyAlignment="1" applyProtection="1">
      <alignment horizontal="center" vertical="center" shrinkToFit="1"/>
      <protection hidden="1"/>
    </xf>
    <xf numFmtId="0" fontId="1" fillId="2" borderId="0" xfId="0" applyFont="1" applyFill="1" applyBorder="1" applyAlignment="1" applyProtection="1">
      <alignment horizontal="right" vertical="center" shrinkToFit="1" readingOrder="2"/>
      <protection hidden="1"/>
    </xf>
    <xf numFmtId="0" fontId="1" fillId="2" borderId="29" xfId="0" applyFont="1" applyFill="1" applyBorder="1" applyAlignment="1" applyProtection="1">
      <alignment horizontal="right" vertical="center" shrinkToFit="1" readingOrder="2"/>
      <protection hidden="1"/>
    </xf>
    <xf numFmtId="0" fontId="2" fillId="2" borderId="28" xfId="0" applyFont="1" applyFill="1" applyBorder="1" applyAlignment="1" applyProtection="1">
      <alignment horizontal="right" vertical="top" shrinkToFit="1" readingOrder="2"/>
      <protection hidden="1"/>
    </xf>
    <xf numFmtId="0" fontId="2" fillId="2" borderId="60" xfId="0" applyFont="1" applyFill="1" applyBorder="1" applyAlignment="1" applyProtection="1">
      <alignment horizontal="right" vertical="top" shrinkToFit="1" readingOrder="2"/>
      <protection hidden="1"/>
    </xf>
    <xf numFmtId="0" fontId="2" fillId="2" borderId="30" xfId="0" applyFont="1" applyFill="1" applyBorder="1" applyAlignment="1" applyProtection="1">
      <alignment horizontal="right" vertical="top" shrinkToFit="1" readingOrder="2"/>
      <protection hidden="1"/>
    </xf>
    <xf numFmtId="0" fontId="2" fillId="2" borderId="59" xfId="0" applyFont="1" applyFill="1" applyBorder="1" applyAlignment="1" applyProtection="1">
      <alignment horizontal="right" vertical="top" shrinkToFit="1" readingOrder="2"/>
      <protection hidden="1"/>
    </xf>
    <xf numFmtId="0" fontId="2" fillId="2" borderId="58" xfId="0" applyFont="1" applyFill="1" applyBorder="1" applyAlignment="1" applyProtection="1">
      <alignment horizontal="right" vertical="center" shrinkToFit="1" readingOrder="2"/>
      <protection hidden="1"/>
    </xf>
    <xf numFmtId="0" fontId="2" fillId="2" borderId="0" xfId="0" applyFont="1" applyFill="1" applyBorder="1" applyAlignment="1" applyProtection="1">
      <alignment horizontal="right" vertical="center"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25" xfId="0" applyFont="1" applyFill="1" applyBorder="1" applyAlignment="1" applyProtection="1">
      <alignment horizontal="right" vertical="center" shrinkToFit="1" readingOrder="2"/>
      <protection hidden="1"/>
    </xf>
    <xf numFmtId="0" fontId="1" fillId="9" borderId="19" xfId="0" applyFont="1" applyFill="1" applyBorder="1" applyAlignment="1" applyProtection="1">
      <alignment vertical="center" shrinkToFit="1" readingOrder="2"/>
      <protection hidden="1"/>
    </xf>
    <xf numFmtId="0" fontId="1" fillId="9" borderId="22" xfId="0" applyFont="1" applyFill="1" applyBorder="1" applyAlignment="1" applyProtection="1">
      <alignment vertical="center" shrinkToFit="1" readingOrder="2"/>
      <protection hidden="1"/>
    </xf>
    <xf numFmtId="0" fontId="1" fillId="9" borderId="20" xfId="0" applyFont="1" applyFill="1" applyBorder="1" applyAlignment="1" applyProtection="1">
      <alignment vertical="center" shrinkToFit="1" readingOrder="2"/>
      <protection hidden="1"/>
    </xf>
    <xf numFmtId="0" fontId="2" fillId="2" borderId="57" xfId="0" applyFont="1" applyFill="1" applyBorder="1" applyAlignment="1" applyProtection="1">
      <alignment vertical="center" shrinkToFit="1" readingOrder="2"/>
      <protection hidden="1"/>
    </xf>
    <xf numFmtId="0" fontId="2" fillId="2" borderId="25" xfId="0" applyFont="1" applyFill="1" applyBorder="1" applyAlignment="1" applyProtection="1">
      <alignment vertical="center" shrinkToFit="1" readingOrder="2"/>
      <protection hidden="1"/>
    </xf>
    <xf numFmtId="0" fontId="2" fillId="2" borderId="59" xfId="0" applyFont="1" applyFill="1" applyBorder="1" applyAlignment="1" applyProtection="1">
      <alignment vertical="center" shrinkToFit="1" readingOrder="2"/>
      <protection hidden="1"/>
    </xf>
    <xf numFmtId="0" fontId="2" fillId="2" borderId="10" xfId="0" applyFont="1" applyFill="1" applyBorder="1" applyAlignment="1" applyProtection="1">
      <alignment horizontal="right" vertical="center" shrinkToFit="1" readingOrder="2"/>
      <protection hidden="1"/>
    </xf>
    <xf numFmtId="0" fontId="2" fillId="2" borderId="30"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20" xfId="0" applyFont="1" applyFill="1" applyBorder="1" applyAlignment="1" applyProtection="1">
      <alignment vertical="center" shrinkToFit="1" readingOrder="2"/>
      <protection hidden="1"/>
    </xf>
    <xf numFmtId="0" fontId="2" fillId="2" borderId="21" xfId="0" applyFont="1" applyFill="1" applyBorder="1" applyAlignment="1" applyProtection="1">
      <alignment vertical="center" shrinkToFit="1" readingOrder="2"/>
      <protection hidden="1"/>
    </xf>
    <xf numFmtId="0" fontId="2" fillId="2" borderId="31" xfId="0" applyFont="1" applyFill="1" applyBorder="1" applyAlignment="1" applyProtection="1">
      <alignment vertical="center" shrinkToFit="1" readingOrder="2"/>
      <protection hidden="1"/>
    </xf>
    <xf numFmtId="0" fontId="2" fillId="2" borderId="11" xfId="0" applyFont="1" applyFill="1" applyBorder="1" applyAlignment="1" applyProtection="1">
      <alignment vertical="center" shrinkToFit="1" readingOrder="2"/>
      <protection hidden="1"/>
    </xf>
    <xf numFmtId="0" fontId="2" fillId="15" borderId="19" xfId="0" applyFont="1" applyFill="1" applyBorder="1" applyAlignment="1" applyProtection="1">
      <alignment vertical="center" shrinkToFit="1" readingOrder="2"/>
      <protection hidden="1"/>
    </xf>
    <xf numFmtId="0" fontId="2" fillId="15" borderId="20" xfId="0" applyFont="1" applyFill="1" applyBorder="1" applyAlignment="1" applyProtection="1">
      <alignmen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27" xfId="0" applyFont="1" applyFill="1" applyBorder="1" applyAlignment="1" applyProtection="1">
      <alignment horizontal="right" vertical="center" shrinkToFit="1" readingOrder="2"/>
      <protection hidden="1"/>
    </xf>
    <xf numFmtId="0" fontId="2" fillId="2" borderId="23" xfId="0" applyFont="1" applyFill="1" applyBorder="1" applyAlignment="1" applyProtection="1">
      <alignment horizontal="right" vertical="center" shrinkToFit="1" readingOrder="2"/>
      <protection hidden="1"/>
    </xf>
    <xf numFmtId="0" fontId="1" fillId="9" borderId="19" xfId="0" applyFont="1" applyFill="1" applyBorder="1" applyAlignment="1" applyProtection="1">
      <alignment horizontal="right" vertical="center" shrinkToFit="1" readingOrder="2"/>
      <protection hidden="1"/>
    </xf>
    <xf numFmtId="0" fontId="1" fillId="9" borderId="22" xfId="0" applyFont="1" applyFill="1" applyBorder="1" applyAlignment="1" applyProtection="1">
      <alignment horizontal="right" vertical="center" shrinkToFit="1" readingOrder="2"/>
      <protection hidden="1"/>
    </xf>
    <xf numFmtId="0" fontId="1" fillId="9" borderId="20" xfId="0" applyFont="1" applyFill="1" applyBorder="1" applyAlignment="1" applyProtection="1">
      <alignment horizontal="right" vertical="center" shrinkToFit="1" readingOrder="2"/>
      <protection hidden="1"/>
    </xf>
    <xf numFmtId="0" fontId="2" fillId="2" borderId="7" xfId="0" applyFont="1" applyFill="1" applyBorder="1" applyAlignment="1" applyProtection="1">
      <alignment horizontal="right" vertical="center" shrinkToFit="1" readingOrder="2"/>
      <protection hidden="1"/>
    </xf>
    <xf numFmtId="0" fontId="2" fillId="2" borderId="6" xfId="0" applyFont="1" applyFill="1" applyBorder="1" applyAlignment="1" applyProtection="1">
      <alignment horizontal="right" vertical="center" shrinkToFit="1" readingOrder="2"/>
      <protection hidden="1"/>
    </xf>
    <xf numFmtId="0" fontId="2" fillId="2" borderId="11" xfId="0" applyFont="1" applyFill="1" applyBorder="1" applyAlignment="1" applyProtection="1">
      <alignment horizontal="right" vertical="center" shrinkToFit="1" readingOrder="2"/>
      <protection hidden="1"/>
    </xf>
    <xf numFmtId="0" fontId="2" fillId="2" borderId="12" xfId="0" applyFont="1" applyFill="1" applyBorder="1" applyAlignment="1" applyProtection="1">
      <alignment horizontal="right" vertical="center" shrinkToFit="1" readingOrder="2"/>
      <protection hidden="1"/>
    </xf>
    <xf numFmtId="0" fontId="2" fillId="2" borderId="0" xfId="0" applyFont="1" applyFill="1" applyBorder="1" applyAlignment="1" applyProtection="1">
      <alignment horizontal="center" vertical="center" shrinkToFit="1" readingOrder="2"/>
      <protection hidden="1"/>
    </xf>
    <xf numFmtId="0" fontId="2" fillId="2" borderId="26" xfId="0" applyFont="1" applyFill="1" applyBorder="1" applyAlignment="1" applyProtection="1">
      <alignment horizontal="right" vertical="center" shrinkToFit="1" readingOrder="2"/>
      <protection hidden="1"/>
    </xf>
    <xf numFmtId="0" fontId="11" fillId="2" borderId="0" xfId="0" applyFont="1" applyFill="1" applyAlignment="1" applyProtection="1">
      <alignment horizontal="center" vertical="center" shrinkToFit="1" readingOrder="2"/>
      <protection hidden="1"/>
    </xf>
    <xf numFmtId="0" fontId="11" fillId="2" borderId="0" xfId="0" applyFont="1" applyFill="1" applyAlignment="1" applyProtection="1">
      <alignment horizontal="center" shrinkToFit="1" readingOrder="2"/>
      <protection hidden="1"/>
    </xf>
    <xf numFmtId="0" fontId="2" fillId="2" borderId="0" xfId="0" applyFont="1" applyFill="1" applyAlignment="1" applyProtection="1">
      <alignment horizontal="center" vertical="center" shrinkToFit="1" readingOrder="2"/>
      <protection hidden="1"/>
    </xf>
    <xf numFmtId="0" fontId="10" fillId="2" borderId="7" xfId="0" applyFont="1" applyFill="1" applyBorder="1" applyAlignment="1" applyProtection="1">
      <alignment horizontal="center" vertical="center" shrinkToFit="1" readingOrder="2"/>
      <protection hidden="1"/>
    </xf>
    <xf numFmtId="0" fontId="4" fillId="2" borderId="0" xfId="0" applyFont="1" applyFill="1" applyAlignment="1" applyProtection="1">
      <alignment horizontal="center" vertical="center" shrinkToFit="1" readingOrder="2"/>
      <protection hidden="1"/>
    </xf>
    <xf numFmtId="0" fontId="4" fillId="2" borderId="0" xfId="0" applyFont="1" applyFill="1" applyAlignment="1" applyProtection="1">
      <alignment horizontal="left" shrinkToFit="1" readingOrder="2"/>
      <protection hidden="1"/>
    </xf>
    <xf numFmtId="0" fontId="2" fillId="2" borderId="53" xfId="0" applyFont="1" applyFill="1" applyBorder="1" applyAlignment="1" applyProtection="1">
      <alignment horizontal="right" vertical="center" shrinkToFit="1" readingOrder="2"/>
      <protection hidden="1"/>
    </xf>
    <xf numFmtId="0" fontId="2" fillId="2" borderId="40" xfId="0" applyFont="1" applyFill="1" applyBorder="1" applyAlignment="1" applyProtection="1">
      <alignment horizontal="right" vertical="center" shrinkToFit="1" readingOrder="2"/>
      <protection hidden="1"/>
    </xf>
    <xf numFmtId="0" fontId="2" fillId="2" borderId="54" xfId="0" applyFont="1" applyFill="1" applyBorder="1" applyAlignment="1" applyProtection="1">
      <alignment horizontal="right" vertical="center" shrinkToFit="1" readingOrder="2"/>
      <protection hidden="1"/>
    </xf>
    <xf numFmtId="0" fontId="2" fillId="2" borderId="52" xfId="0" applyFont="1" applyFill="1" applyBorder="1" applyAlignment="1" applyProtection="1">
      <alignment horizontal="right" vertical="center" shrinkToFit="1" readingOrder="2"/>
      <protection hidden="1"/>
    </xf>
    <xf numFmtId="0" fontId="2" fillId="2" borderId="55" xfId="0" applyFont="1" applyFill="1" applyBorder="1" applyAlignment="1" applyProtection="1">
      <alignment horizontal="right" vertical="center" shrinkToFit="1" readingOrder="2"/>
      <protection hidden="1"/>
    </xf>
    <xf numFmtId="0" fontId="2" fillId="2" borderId="56" xfId="0" applyFont="1" applyFill="1" applyBorder="1" applyAlignment="1" applyProtection="1">
      <alignment horizontal="right" vertical="center" shrinkToFit="1" readingOrder="2"/>
      <protection hidden="1"/>
    </xf>
    <xf numFmtId="0" fontId="2" fillId="2" borderId="5" xfId="0" applyFont="1" applyFill="1" applyBorder="1" applyAlignment="1" applyProtection="1">
      <alignment horizontal="right" vertical="center" shrinkToFit="1" readingOrder="2"/>
      <protection hidden="1"/>
    </xf>
    <xf numFmtId="0" fontId="28" fillId="2" borderId="58" xfId="0" applyFont="1" applyFill="1" applyBorder="1" applyAlignment="1" applyProtection="1">
      <alignment horizontal="center" vertical="center" shrinkToFit="1"/>
      <protection hidden="1"/>
    </xf>
    <xf numFmtId="0" fontId="28" fillId="2" borderId="0" xfId="0" applyFont="1" applyFill="1" applyBorder="1" applyAlignment="1" applyProtection="1">
      <alignment horizontal="center" vertical="center" shrinkToFit="1"/>
      <protection hidden="1"/>
    </xf>
    <xf numFmtId="0" fontId="22" fillId="2" borderId="58" xfId="1" applyFont="1" applyFill="1" applyBorder="1" applyAlignment="1" applyProtection="1">
      <alignment horizontal="center" vertical="center" shrinkToFit="1"/>
      <protection hidden="1"/>
    </xf>
    <xf numFmtId="0" fontId="23" fillId="2" borderId="0" xfId="1" applyFont="1" applyFill="1" applyBorder="1" applyAlignment="1" applyProtection="1">
      <alignment horizontal="center" vertical="center" shrinkToFit="1"/>
      <protection hidden="1"/>
    </xf>
    <xf numFmtId="0" fontId="29" fillId="2" borderId="58" xfId="1" applyFont="1" applyFill="1" applyBorder="1" applyAlignment="1" applyProtection="1">
      <alignment horizontal="center" vertical="center" shrinkToFit="1"/>
      <protection hidden="1"/>
    </xf>
    <xf numFmtId="0" fontId="29" fillId="2" borderId="0" xfId="1" applyFont="1" applyFill="1" applyBorder="1" applyAlignment="1" applyProtection="1">
      <alignment horizontal="center" vertical="center" shrinkToFit="1"/>
      <protection hidden="1"/>
    </xf>
    <xf numFmtId="0" fontId="21" fillId="8" borderId="58" xfId="0" applyFont="1" applyFill="1" applyBorder="1" applyAlignment="1" applyProtection="1">
      <alignment horizontal="center" vertical="center"/>
      <protection hidden="1"/>
    </xf>
    <xf numFmtId="0" fontId="21" fillId="8" borderId="0" xfId="0" applyFont="1" applyFill="1" applyBorder="1" applyAlignment="1" applyProtection="1">
      <alignment horizontal="center" vertical="center"/>
      <protection hidden="1"/>
    </xf>
    <xf numFmtId="2" fontId="2" fillId="2" borderId="58" xfId="0" applyNumberFormat="1" applyFont="1" applyFill="1" applyBorder="1" applyAlignment="1" applyProtection="1">
      <alignment horizontal="center" vertical="top" wrapText="1" shrinkToFit="1" readingOrder="2"/>
      <protection hidden="1"/>
    </xf>
    <xf numFmtId="2" fontId="2" fillId="2" borderId="29" xfId="0" applyNumberFormat="1" applyFont="1" applyFill="1" applyBorder="1" applyAlignment="1" applyProtection="1">
      <alignment horizontal="center" vertical="top" wrapText="1" shrinkToFit="1" readingOrder="2"/>
      <protection hidden="1"/>
    </xf>
    <xf numFmtId="0" fontId="1" fillId="8" borderId="10" xfId="0" applyFont="1" applyFill="1" applyBorder="1" applyAlignment="1" applyProtection="1">
      <alignment horizontal="center" vertical="center" shrinkToFit="1" readingOrder="2"/>
      <protection hidden="1"/>
    </xf>
    <xf numFmtId="0" fontId="1" fillId="8" borderId="11" xfId="0" applyFont="1" applyFill="1" applyBorder="1" applyAlignment="1" applyProtection="1">
      <alignment horizontal="center" vertical="center" shrinkToFit="1" readingOrder="2"/>
      <protection hidden="1"/>
    </xf>
    <xf numFmtId="0" fontId="38" fillId="2" borderId="0" xfId="0" applyFont="1" applyFill="1" applyAlignment="1" applyProtection="1">
      <alignment horizontal="center" readingOrder="2"/>
      <protection hidden="1"/>
    </xf>
    <xf numFmtId="0" fontId="40" fillId="2" borderId="0" xfId="0" applyFont="1" applyFill="1" applyAlignment="1" applyProtection="1">
      <alignment horizontal="center" vertical="center" readingOrder="2"/>
      <protection hidden="1"/>
    </xf>
    <xf numFmtId="0" fontId="8" fillId="2" borderId="0" xfId="0" applyFont="1" applyFill="1" applyAlignment="1" applyProtection="1">
      <alignment horizontal="center" vertical="center" readingOrder="2"/>
      <protection hidden="1"/>
    </xf>
    <xf numFmtId="0" fontId="1" fillId="7" borderId="13" xfId="0" applyFont="1" applyFill="1" applyBorder="1" applyAlignment="1" applyProtection="1">
      <alignment horizontal="center" vertical="center" shrinkToFit="1" readingOrder="2"/>
      <protection hidden="1"/>
    </xf>
    <xf numFmtId="0" fontId="1" fillId="7" borderId="14"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2" fontId="42" fillId="2" borderId="0" xfId="1" applyNumberFormat="1" applyFont="1" applyFill="1" applyBorder="1" applyAlignment="1" applyProtection="1">
      <alignment horizontal="center" wrapText="1"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7" fillId="2" borderId="0" xfId="1" applyFill="1" applyBorder="1" applyAlignment="1" applyProtection="1">
      <alignment horizontal="center" vertical="center" shrinkToFit="1" readingOrder="2"/>
      <protection hidden="1"/>
    </xf>
    <xf numFmtId="0" fontId="4" fillId="2" borderId="0" xfId="0" applyFont="1" applyFill="1" applyBorder="1" applyAlignment="1" applyProtection="1">
      <alignment horizontal="center" vertical="center" shrinkToFit="1" readingOrder="2"/>
      <protection hidden="1"/>
    </xf>
    <xf numFmtId="0" fontId="43" fillId="2" borderId="0" xfId="0" applyFont="1" applyFill="1" applyBorder="1" applyAlignment="1" applyProtection="1">
      <alignment horizontal="center" vertical="center" shrinkToFit="1" readingOrder="2"/>
      <protection hidden="1"/>
    </xf>
    <xf numFmtId="0" fontId="44" fillId="2" borderId="0" xfId="0" applyFont="1" applyFill="1" applyBorder="1" applyAlignment="1" applyProtection="1">
      <alignment horizontal="center" vertical="center" shrinkToFit="1" readingOrder="2"/>
      <protection hidden="1"/>
    </xf>
    <xf numFmtId="164" fontId="11" fillId="3" borderId="7" xfId="0" applyNumberFormat="1" applyFont="1" applyFill="1" applyBorder="1" applyAlignment="1" applyProtection="1">
      <alignment horizontal="center" vertical="center" shrinkToFit="1"/>
      <protection locked="0" hidden="1"/>
    </xf>
    <xf numFmtId="3" fontId="11" fillId="3" borderId="7" xfId="0" applyNumberFormat="1" applyFont="1" applyFill="1" applyBorder="1" applyAlignment="1" applyProtection="1">
      <alignment horizontal="center" vertical="center" shrinkToFit="1"/>
      <protection locked="0"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1219200</xdr:colOff>
      <xdr:row>10</xdr:row>
      <xdr:rowOff>115416</xdr:rowOff>
    </xdr:from>
    <xdr:to>
      <xdr:col>4</xdr:col>
      <xdr:colOff>3619500</xdr:colOff>
      <xdr:row>12</xdr:row>
      <xdr:rowOff>177800</xdr:rowOff>
    </xdr:to>
    <xdr:pic>
      <xdr:nvPicPr>
        <xdr:cNvPr id="2" name="Picture 1">
          <a:extLst>
            <a:ext uri="{FF2B5EF4-FFF2-40B4-BE49-F238E27FC236}">
              <a16:creationId xmlns:a16="http://schemas.microsoft.com/office/drawing/2014/main" id="{D213EEBD-CF12-47D5-9946-C9D4ED2E09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9666925" y="3563466"/>
          <a:ext cx="2400300" cy="671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henasname.ir/" TargetMode="External"/><Relationship Id="rId7" Type="http://schemas.openxmlformats.org/officeDocument/2006/relationships/drawing" Target="../drawings/drawing1.xml"/><Relationship Id="rId2" Type="http://schemas.openxmlformats.org/officeDocument/2006/relationships/hyperlink" Target="https://www.instagram.com/sayah.shahdi" TargetMode="External"/><Relationship Id="rId1" Type="http://schemas.openxmlformats.org/officeDocument/2006/relationships/hyperlink" Target="mailto:ZhowanMarket@gmail.com" TargetMode="External"/><Relationship Id="rId6" Type="http://schemas.openxmlformats.org/officeDocument/2006/relationships/printerSettings" Target="../printerSettings/printerSettings1.bin"/><Relationship Id="rId5" Type="http://schemas.openxmlformats.org/officeDocument/2006/relationships/hyperlink" Target="https://www.instagram.com/sayah.shahdi/" TargetMode="External"/><Relationship Id="rId4" Type="http://schemas.openxmlformats.org/officeDocument/2006/relationships/hyperlink" Target="https://www.instagram.com/sayah.shahdi/"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henasname.ir/" TargetMode="External"/><Relationship Id="rId1" Type="http://schemas.openxmlformats.org/officeDocument/2006/relationships/hyperlink" Target="https://www.instagram.com/sayah.shahdi/"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92D050"/>
    <pageSetUpPr fitToPage="1"/>
  </sheetPr>
  <dimension ref="A1:AA336"/>
  <sheetViews>
    <sheetView showGridLines="0" showRowColHeaders="0" rightToLeft="1" tabSelected="1" zoomScaleNormal="100" workbookViewId="0"/>
  </sheetViews>
  <sheetFormatPr defaultColWidth="9" defaultRowHeight="18" x14ac:dyDescent="0.45"/>
  <cols>
    <col min="1" max="1" width="3.625" style="207" customWidth="1"/>
    <col min="2" max="2" width="50.625" style="80" customWidth="1"/>
    <col min="3" max="3" width="15.625" style="80" customWidth="1"/>
    <col min="4" max="4" width="5.125" style="208" customWidth="1"/>
    <col min="5" max="5" width="50.625" style="80" customWidth="1"/>
    <col min="6" max="6" width="15.625" style="80" customWidth="1"/>
    <col min="7" max="7" width="9" style="207"/>
    <col min="8" max="8" width="35.25" style="207" customWidth="1"/>
    <col min="9" max="9" width="39.125" style="207" customWidth="1"/>
    <col min="10" max="20" width="59" style="207" customWidth="1"/>
    <col min="21" max="26" width="9" style="207"/>
    <col min="27" max="16384" width="9" style="51"/>
  </cols>
  <sheetData>
    <row r="1" spans="2:7" s="207" customFormat="1" ht="27.75" customHeight="1" x14ac:dyDescent="0.2">
      <c r="B1" s="229" t="s">
        <v>238</v>
      </c>
      <c r="C1" s="229"/>
      <c r="D1" s="229"/>
      <c r="E1" s="229"/>
      <c r="F1" s="229"/>
      <c r="G1" s="211"/>
    </row>
    <row r="2" spans="2:7" s="207" customFormat="1" ht="48.75" customHeight="1" x14ac:dyDescent="0.2">
      <c r="B2" s="230" t="s">
        <v>229</v>
      </c>
      <c r="C2" s="231"/>
      <c r="D2" s="231"/>
      <c r="E2" s="231"/>
      <c r="F2" s="231"/>
      <c r="G2" s="211"/>
    </row>
    <row r="3" spans="2:7" s="207" customFormat="1" ht="27" customHeight="1" x14ac:dyDescent="0.2">
      <c r="B3" s="233" t="s">
        <v>226</v>
      </c>
      <c r="C3" s="233"/>
      <c r="D3" s="233"/>
      <c r="E3" s="233"/>
      <c r="F3" s="233"/>
      <c r="G3" s="211"/>
    </row>
    <row r="4" spans="2:7" s="207" customFormat="1" ht="24" customHeight="1" x14ac:dyDescent="0.55000000000000004">
      <c r="B4" s="213" t="s">
        <v>16</v>
      </c>
      <c r="C4" s="213" t="s">
        <v>0</v>
      </c>
      <c r="D4" s="212"/>
      <c r="E4" s="213" t="s">
        <v>16</v>
      </c>
      <c r="F4" s="213" t="s">
        <v>1</v>
      </c>
      <c r="G4" s="211"/>
    </row>
    <row r="5" spans="2:7" ht="24" customHeight="1" x14ac:dyDescent="0.45">
      <c r="B5" s="203" t="s">
        <v>203</v>
      </c>
      <c r="C5" s="380">
        <v>0</v>
      </c>
      <c r="D5" s="212"/>
      <c r="E5" s="203" t="s">
        <v>213</v>
      </c>
      <c r="F5" s="381">
        <v>0</v>
      </c>
      <c r="G5" s="211"/>
    </row>
    <row r="6" spans="2:7" ht="24" customHeight="1" x14ac:dyDescent="0.45">
      <c r="B6" s="203" t="s">
        <v>204</v>
      </c>
      <c r="C6" s="380">
        <v>0</v>
      </c>
      <c r="D6" s="212"/>
      <c r="E6" s="203" t="s">
        <v>214</v>
      </c>
      <c r="F6" s="381">
        <v>0</v>
      </c>
      <c r="G6" s="211"/>
    </row>
    <row r="7" spans="2:7" ht="24" customHeight="1" x14ac:dyDescent="0.45">
      <c r="B7" s="203" t="s">
        <v>205</v>
      </c>
      <c r="C7" s="380">
        <v>0</v>
      </c>
      <c r="D7" s="212"/>
      <c r="E7" s="203" t="s">
        <v>215</v>
      </c>
      <c r="F7" s="381">
        <v>0</v>
      </c>
      <c r="G7" s="211"/>
    </row>
    <row r="8" spans="2:7" ht="24" customHeight="1" x14ac:dyDescent="0.45">
      <c r="B8" s="203" t="s">
        <v>206</v>
      </c>
      <c r="C8" s="380">
        <v>0</v>
      </c>
      <c r="D8" s="212"/>
      <c r="E8" s="203" t="s">
        <v>216</v>
      </c>
      <c r="F8" s="381">
        <v>0</v>
      </c>
      <c r="G8" s="211"/>
    </row>
    <row r="9" spans="2:7" ht="24" customHeight="1" x14ac:dyDescent="0.45">
      <c r="B9" s="203" t="s">
        <v>207</v>
      </c>
      <c r="C9" s="380">
        <v>0</v>
      </c>
      <c r="D9" s="212"/>
      <c r="E9" s="203" t="s">
        <v>217</v>
      </c>
      <c r="F9" s="381">
        <v>0</v>
      </c>
      <c r="G9" s="211"/>
    </row>
    <row r="10" spans="2:7" ht="24" customHeight="1" x14ac:dyDescent="0.45">
      <c r="B10" s="203" t="s">
        <v>208</v>
      </c>
      <c r="C10" s="380">
        <v>0</v>
      </c>
      <c r="D10" s="212"/>
      <c r="E10" s="203" t="s">
        <v>237</v>
      </c>
      <c r="F10" s="381">
        <v>0</v>
      </c>
      <c r="G10" s="211"/>
    </row>
    <row r="11" spans="2:7" ht="24" customHeight="1" x14ac:dyDescent="0.45">
      <c r="B11" s="203" t="s">
        <v>209</v>
      </c>
      <c r="C11" s="380">
        <v>0</v>
      </c>
      <c r="D11" s="212"/>
      <c r="G11" s="211"/>
    </row>
    <row r="12" spans="2:7" ht="24" customHeight="1" x14ac:dyDescent="0.45">
      <c r="B12" s="203" t="s">
        <v>210</v>
      </c>
      <c r="C12" s="380">
        <v>0</v>
      </c>
      <c r="D12" s="212"/>
      <c r="G12" s="211"/>
    </row>
    <row r="13" spans="2:7" ht="24" customHeight="1" x14ac:dyDescent="0.45">
      <c r="B13" s="203" t="s">
        <v>211</v>
      </c>
      <c r="C13" s="380">
        <v>0</v>
      </c>
      <c r="D13" s="212"/>
      <c r="G13" s="211"/>
    </row>
    <row r="14" spans="2:7" ht="24" customHeight="1" x14ac:dyDescent="0.45">
      <c r="B14" s="203" t="s">
        <v>212</v>
      </c>
      <c r="C14" s="380">
        <v>0</v>
      </c>
      <c r="D14" s="212"/>
      <c r="E14" s="237" t="s">
        <v>234</v>
      </c>
      <c r="F14" s="237"/>
      <c r="G14" s="211"/>
    </row>
    <row r="15" spans="2:7" ht="24" customHeight="1" x14ac:dyDescent="0.55000000000000004">
      <c r="B15" s="232" t="s">
        <v>84</v>
      </c>
      <c r="C15" s="232"/>
      <c r="D15" s="212"/>
      <c r="E15" s="234" t="s">
        <v>233</v>
      </c>
      <c r="F15" s="234"/>
      <c r="G15" s="211"/>
    </row>
    <row r="16" spans="2:7" ht="24" customHeight="1" x14ac:dyDescent="0.45">
      <c r="B16" s="201" t="s">
        <v>227</v>
      </c>
      <c r="C16" s="202" t="s">
        <v>86</v>
      </c>
      <c r="D16" s="212"/>
      <c r="E16" s="235" t="s">
        <v>232</v>
      </c>
      <c r="F16" s="235"/>
      <c r="G16" s="211"/>
    </row>
    <row r="17" spans="2:27" ht="24" customHeight="1" x14ac:dyDescent="0.45">
      <c r="B17" s="201" t="s">
        <v>85</v>
      </c>
      <c r="C17" s="202" t="s">
        <v>86</v>
      </c>
      <c r="D17" s="212"/>
      <c r="E17" s="236" t="s">
        <v>231</v>
      </c>
      <c r="F17" s="236"/>
      <c r="G17" s="211"/>
    </row>
    <row r="18" spans="2:27" ht="24" customHeight="1" x14ac:dyDescent="0.45">
      <c r="B18" s="201" t="s">
        <v>228</v>
      </c>
      <c r="C18" s="202" t="s">
        <v>86</v>
      </c>
      <c r="D18" s="212"/>
      <c r="E18" s="236" t="s">
        <v>230</v>
      </c>
      <c r="F18" s="236"/>
      <c r="G18" s="211"/>
    </row>
    <row r="19" spans="2:27" ht="24" customHeight="1" x14ac:dyDescent="0.5">
      <c r="D19" s="212"/>
      <c r="E19" s="228" t="s">
        <v>235</v>
      </c>
      <c r="F19" s="228"/>
      <c r="G19" s="211"/>
    </row>
    <row r="20" spans="2:27" s="207" customFormat="1" ht="24" x14ac:dyDescent="0.45">
      <c r="B20" s="208"/>
      <c r="C20" s="208"/>
      <c r="D20" s="209"/>
      <c r="G20" s="208"/>
    </row>
    <row r="21" spans="2:27" ht="24.95" customHeight="1" x14ac:dyDescent="0.45">
      <c r="B21" s="208"/>
      <c r="C21" s="208"/>
      <c r="D21" s="210"/>
      <c r="E21" s="51"/>
      <c r="F21" s="51"/>
      <c r="G21" s="208"/>
    </row>
    <row r="22" spans="2:27" ht="24.95" customHeight="1" x14ac:dyDescent="0.45">
      <c r="B22" s="208"/>
      <c r="C22" s="208"/>
      <c r="D22" s="210"/>
      <c r="E22" s="51"/>
      <c r="F22" s="51"/>
      <c r="G22" s="208"/>
    </row>
    <row r="23" spans="2:27" s="207" customFormat="1" x14ac:dyDescent="0.45">
      <c r="B23" s="208"/>
      <c r="C23" s="208"/>
      <c r="D23" s="208"/>
      <c r="G23" s="208"/>
    </row>
    <row r="24" spans="2:27" x14ac:dyDescent="0.45">
      <c r="B24" s="208"/>
      <c r="C24" s="208"/>
      <c r="E24" s="51"/>
      <c r="F24" s="51"/>
      <c r="G24" s="208"/>
    </row>
    <row r="25" spans="2:27" x14ac:dyDescent="0.45">
      <c r="B25" s="208"/>
      <c r="C25" s="208"/>
      <c r="E25" s="51"/>
      <c r="F25" s="51"/>
      <c r="G25" s="208"/>
    </row>
    <row r="26" spans="2:27" x14ac:dyDescent="0.45">
      <c r="B26" s="208"/>
      <c r="C26" s="208"/>
    </row>
    <row r="27" spans="2:27" s="207" customFormat="1" x14ac:dyDescent="0.45">
      <c r="B27" s="208"/>
      <c r="C27" s="208"/>
      <c r="D27" s="208"/>
    </row>
    <row r="28" spans="2:27" x14ac:dyDescent="0.45">
      <c r="B28" s="208"/>
      <c r="C28" s="208"/>
    </row>
    <row r="29" spans="2:27" x14ac:dyDescent="0.45">
      <c r="B29" s="208"/>
      <c r="C29" s="208"/>
      <c r="AA29" s="79"/>
    </row>
    <row r="30" spans="2:27" x14ac:dyDescent="0.45">
      <c r="B30" s="208"/>
      <c r="C30" s="208"/>
    </row>
    <row r="31" spans="2:27" s="207" customFormat="1" x14ac:dyDescent="0.45">
      <c r="B31" s="208"/>
      <c r="C31" s="208"/>
      <c r="D31" s="208"/>
      <c r="E31" s="215"/>
      <c r="F31" s="214"/>
    </row>
    <row r="32" spans="2:27" s="207" customFormat="1" x14ac:dyDescent="0.45">
      <c r="B32" s="208"/>
      <c r="C32" s="208"/>
      <c r="D32" s="208"/>
    </row>
    <row r="33" spans="2:6" s="207" customFormat="1" x14ac:dyDescent="0.45">
      <c r="B33" s="208"/>
      <c r="C33" s="208"/>
      <c r="D33" s="208"/>
    </row>
    <row r="34" spans="2:6" s="207" customFormat="1" x14ac:dyDescent="0.45">
      <c r="B34" s="208"/>
      <c r="C34" s="208"/>
      <c r="D34" s="208"/>
      <c r="E34" s="208"/>
      <c r="F34" s="208"/>
    </row>
    <row r="35" spans="2:6" s="207" customFormat="1" x14ac:dyDescent="0.45">
      <c r="B35" s="208"/>
      <c r="C35" s="208"/>
      <c r="D35" s="208"/>
      <c r="E35" s="208"/>
      <c r="F35" s="208"/>
    </row>
    <row r="36" spans="2:6" s="207" customFormat="1" x14ac:dyDescent="0.45">
      <c r="B36" s="208"/>
      <c r="C36" s="208"/>
      <c r="D36" s="208"/>
      <c r="E36" s="208"/>
      <c r="F36" s="208"/>
    </row>
    <row r="37" spans="2:6" s="207" customFormat="1" x14ac:dyDescent="0.45">
      <c r="B37" s="208"/>
      <c r="C37" s="208"/>
      <c r="D37" s="208"/>
      <c r="E37" s="208"/>
      <c r="F37" s="208"/>
    </row>
    <row r="38" spans="2:6" s="207" customFormat="1" x14ac:dyDescent="0.45">
      <c r="B38" s="208"/>
      <c r="C38" s="208"/>
      <c r="D38" s="208"/>
      <c r="E38" s="208"/>
      <c r="F38" s="208"/>
    </row>
    <row r="39" spans="2:6" s="207" customFormat="1" x14ac:dyDescent="0.45">
      <c r="B39" s="208"/>
      <c r="C39" s="208"/>
      <c r="D39" s="208"/>
      <c r="E39" s="208"/>
      <c r="F39" s="208"/>
    </row>
    <row r="40" spans="2:6" s="207" customFormat="1" x14ac:dyDescent="0.45">
      <c r="B40" s="208"/>
      <c r="C40" s="208"/>
      <c r="D40" s="208"/>
      <c r="E40" s="208"/>
      <c r="F40" s="208"/>
    </row>
    <row r="41" spans="2:6" s="207" customFormat="1" x14ac:dyDescent="0.45">
      <c r="B41" s="208"/>
      <c r="C41" s="208"/>
      <c r="D41" s="208"/>
      <c r="E41" s="208"/>
      <c r="F41" s="208"/>
    </row>
    <row r="42" spans="2:6" s="207" customFormat="1" x14ac:dyDescent="0.45">
      <c r="B42" s="208"/>
      <c r="C42" s="208"/>
      <c r="D42" s="208"/>
      <c r="E42" s="208"/>
      <c r="F42" s="208"/>
    </row>
    <row r="43" spans="2:6" s="207" customFormat="1" x14ac:dyDescent="0.45">
      <c r="B43" s="208"/>
      <c r="C43" s="208"/>
      <c r="D43" s="208"/>
      <c r="E43" s="208"/>
      <c r="F43" s="208"/>
    </row>
    <row r="44" spans="2:6" s="207" customFormat="1" x14ac:dyDescent="0.45">
      <c r="B44" s="208"/>
      <c r="C44" s="208"/>
      <c r="D44" s="208"/>
      <c r="E44" s="208"/>
      <c r="F44" s="208"/>
    </row>
    <row r="45" spans="2:6" s="207" customFormat="1" x14ac:dyDescent="0.45">
      <c r="B45" s="208"/>
      <c r="C45" s="208"/>
      <c r="D45" s="208"/>
      <c r="E45" s="208"/>
      <c r="F45" s="208"/>
    </row>
    <row r="46" spans="2:6" s="207" customFormat="1" x14ac:dyDescent="0.45">
      <c r="B46" s="208"/>
      <c r="C46" s="208"/>
      <c r="D46" s="208"/>
      <c r="E46" s="208"/>
      <c r="F46" s="208"/>
    </row>
    <row r="47" spans="2:6" s="207" customFormat="1" x14ac:dyDescent="0.45">
      <c r="B47" s="208"/>
      <c r="C47" s="208"/>
      <c r="D47" s="208"/>
      <c r="E47" s="208"/>
      <c r="F47" s="208"/>
    </row>
    <row r="48" spans="2:6" s="207" customFormat="1" x14ac:dyDescent="0.45">
      <c r="B48" s="208"/>
      <c r="C48" s="208"/>
      <c r="D48" s="208"/>
      <c r="E48" s="208"/>
      <c r="F48" s="208"/>
    </row>
    <row r="49" spans="2:6" s="207" customFormat="1" x14ac:dyDescent="0.45">
      <c r="B49" s="208"/>
      <c r="C49" s="208"/>
      <c r="D49" s="208"/>
      <c r="E49" s="208"/>
      <c r="F49" s="208"/>
    </row>
    <row r="50" spans="2:6" s="207" customFormat="1" x14ac:dyDescent="0.45">
      <c r="B50" s="208"/>
      <c r="C50" s="208"/>
      <c r="D50" s="208"/>
      <c r="E50" s="208"/>
      <c r="F50" s="208"/>
    </row>
    <row r="51" spans="2:6" s="207" customFormat="1" x14ac:dyDescent="0.45">
      <c r="B51" s="208"/>
      <c r="C51" s="208"/>
      <c r="D51" s="208"/>
      <c r="E51" s="208"/>
      <c r="F51" s="208"/>
    </row>
    <row r="52" spans="2:6" s="207" customFormat="1" x14ac:dyDescent="0.45">
      <c r="B52" s="208"/>
      <c r="C52" s="208"/>
      <c r="D52" s="208"/>
      <c r="E52" s="208"/>
      <c r="F52" s="208"/>
    </row>
    <row r="53" spans="2:6" s="207" customFormat="1" x14ac:dyDescent="0.45">
      <c r="B53" s="208"/>
      <c r="C53" s="208"/>
      <c r="D53" s="208"/>
      <c r="E53" s="208"/>
      <c r="F53" s="208"/>
    </row>
    <row r="54" spans="2:6" s="207" customFormat="1" x14ac:dyDescent="0.45">
      <c r="B54" s="208"/>
      <c r="C54" s="208"/>
      <c r="D54" s="208"/>
      <c r="E54" s="208"/>
      <c r="F54" s="208"/>
    </row>
    <row r="55" spans="2:6" s="207" customFormat="1" x14ac:dyDescent="0.45">
      <c r="B55" s="208"/>
      <c r="C55" s="208"/>
      <c r="D55" s="208"/>
      <c r="E55" s="208"/>
      <c r="F55" s="208"/>
    </row>
    <row r="56" spans="2:6" s="207" customFormat="1" x14ac:dyDescent="0.45">
      <c r="B56" s="208"/>
      <c r="C56" s="208"/>
      <c r="D56" s="208"/>
      <c r="E56" s="208"/>
      <c r="F56" s="208"/>
    </row>
    <row r="57" spans="2:6" s="207" customFormat="1" x14ac:dyDescent="0.45">
      <c r="B57" s="208"/>
      <c r="C57" s="208"/>
      <c r="D57" s="208"/>
      <c r="E57" s="208"/>
      <c r="F57" s="208"/>
    </row>
    <row r="58" spans="2:6" s="207" customFormat="1" x14ac:dyDescent="0.45">
      <c r="B58" s="208"/>
      <c r="C58" s="208"/>
      <c r="D58" s="208"/>
      <c r="E58" s="208"/>
      <c r="F58" s="208"/>
    </row>
    <row r="59" spans="2:6" s="207" customFormat="1" x14ac:dyDescent="0.45">
      <c r="B59" s="208"/>
      <c r="C59" s="208"/>
      <c r="D59" s="208"/>
      <c r="E59" s="208"/>
      <c r="F59" s="208"/>
    </row>
    <row r="60" spans="2:6" s="207" customFormat="1" x14ac:dyDescent="0.45">
      <c r="B60" s="208"/>
      <c r="C60" s="208"/>
      <c r="D60" s="208"/>
      <c r="E60" s="208"/>
      <c r="F60" s="208"/>
    </row>
    <row r="61" spans="2:6" s="207" customFormat="1" x14ac:dyDescent="0.45">
      <c r="B61" s="208"/>
      <c r="C61" s="208"/>
      <c r="D61" s="208"/>
      <c r="E61" s="208"/>
      <c r="F61" s="208"/>
    </row>
    <row r="62" spans="2:6" s="207" customFormat="1" x14ac:dyDescent="0.45">
      <c r="B62" s="208"/>
      <c r="C62" s="208"/>
      <c r="D62" s="208"/>
      <c r="E62" s="208"/>
      <c r="F62" s="208"/>
    </row>
    <row r="63" spans="2:6" s="207" customFormat="1" x14ac:dyDescent="0.45">
      <c r="B63" s="208"/>
      <c r="C63" s="208"/>
      <c r="D63" s="208"/>
      <c r="E63" s="208"/>
      <c r="F63" s="208"/>
    </row>
    <row r="64" spans="2:6" s="207" customFormat="1" x14ac:dyDescent="0.45">
      <c r="B64" s="208"/>
      <c r="C64" s="208"/>
      <c r="D64" s="208"/>
      <c r="E64" s="208"/>
      <c r="F64" s="208"/>
    </row>
    <row r="65" spans="2:6" s="207" customFormat="1" x14ac:dyDescent="0.45">
      <c r="B65" s="208"/>
      <c r="C65" s="208"/>
      <c r="D65" s="208"/>
      <c r="E65" s="208"/>
      <c r="F65" s="208"/>
    </row>
    <row r="66" spans="2:6" s="207" customFormat="1" x14ac:dyDescent="0.45">
      <c r="B66" s="208"/>
      <c r="C66" s="208"/>
      <c r="D66" s="208"/>
      <c r="E66" s="208"/>
      <c r="F66" s="208"/>
    </row>
    <row r="67" spans="2:6" s="207" customFormat="1" x14ac:dyDescent="0.45">
      <c r="B67" s="208"/>
      <c r="C67" s="208"/>
      <c r="D67" s="208"/>
      <c r="E67" s="208"/>
      <c r="F67" s="208"/>
    </row>
    <row r="68" spans="2:6" s="207" customFormat="1" x14ac:dyDescent="0.45">
      <c r="B68" s="208"/>
      <c r="C68" s="208"/>
      <c r="D68" s="208"/>
      <c r="E68" s="208"/>
      <c r="F68" s="208"/>
    </row>
    <row r="69" spans="2:6" s="207" customFormat="1" x14ac:dyDescent="0.45">
      <c r="B69" s="208"/>
      <c r="C69" s="208"/>
      <c r="D69" s="208"/>
      <c r="E69" s="208"/>
      <c r="F69" s="208"/>
    </row>
    <row r="70" spans="2:6" s="207" customFormat="1" x14ac:dyDescent="0.45">
      <c r="B70" s="208"/>
      <c r="C70" s="208"/>
      <c r="D70" s="208"/>
      <c r="E70" s="208"/>
      <c r="F70" s="208"/>
    </row>
    <row r="71" spans="2:6" s="207" customFormat="1" x14ac:dyDescent="0.45">
      <c r="B71" s="208"/>
      <c r="C71" s="208"/>
      <c r="D71" s="208"/>
      <c r="E71" s="208"/>
      <c r="F71" s="208"/>
    </row>
    <row r="72" spans="2:6" s="207" customFormat="1" x14ac:dyDescent="0.45">
      <c r="B72" s="208"/>
      <c r="C72" s="208"/>
      <c r="D72" s="208"/>
      <c r="E72" s="208"/>
      <c r="F72" s="208"/>
    </row>
    <row r="73" spans="2:6" s="207" customFormat="1" x14ac:dyDescent="0.45">
      <c r="B73" s="208"/>
      <c r="C73" s="208"/>
      <c r="D73" s="208"/>
      <c r="E73" s="208"/>
      <c r="F73" s="208"/>
    </row>
    <row r="74" spans="2:6" s="207" customFormat="1" x14ac:dyDescent="0.45">
      <c r="B74" s="208"/>
      <c r="C74" s="208"/>
      <c r="D74" s="208"/>
      <c r="E74" s="208"/>
      <c r="F74" s="208"/>
    </row>
    <row r="75" spans="2:6" s="207" customFormat="1" x14ac:dyDescent="0.45">
      <c r="B75" s="208"/>
      <c r="C75" s="208"/>
      <c r="D75" s="208"/>
      <c r="E75" s="208"/>
      <c r="F75" s="208"/>
    </row>
    <row r="76" spans="2:6" s="207" customFormat="1" x14ac:dyDescent="0.45">
      <c r="B76" s="208"/>
      <c r="C76" s="208"/>
      <c r="D76" s="208"/>
      <c r="E76" s="208"/>
      <c r="F76" s="208"/>
    </row>
    <row r="77" spans="2:6" s="207" customFormat="1" x14ac:dyDescent="0.45">
      <c r="B77" s="208"/>
      <c r="C77" s="208"/>
      <c r="D77" s="208"/>
      <c r="E77" s="208"/>
      <c r="F77" s="208"/>
    </row>
    <row r="78" spans="2:6" s="207" customFormat="1" x14ac:dyDescent="0.45">
      <c r="B78" s="208"/>
      <c r="C78" s="208"/>
      <c r="D78" s="208"/>
      <c r="E78" s="208"/>
      <c r="F78" s="208"/>
    </row>
    <row r="79" spans="2:6" s="207" customFormat="1" x14ac:dyDescent="0.45">
      <c r="B79" s="208"/>
      <c r="C79" s="208"/>
      <c r="D79" s="208"/>
      <c r="E79" s="208"/>
      <c r="F79" s="208"/>
    </row>
    <row r="80" spans="2:6" s="207" customFormat="1" x14ac:dyDescent="0.45">
      <c r="B80" s="208"/>
      <c r="C80" s="208"/>
      <c r="D80" s="208"/>
      <c r="E80" s="208"/>
      <c r="F80" s="208"/>
    </row>
    <row r="81" spans="2:6" s="207" customFormat="1" x14ac:dyDescent="0.45">
      <c r="B81" s="208"/>
      <c r="C81" s="208"/>
      <c r="D81" s="208"/>
      <c r="E81" s="208"/>
      <c r="F81" s="208"/>
    </row>
    <row r="82" spans="2:6" s="207" customFormat="1" x14ac:dyDescent="0.45">
      <c r="B82" s="208"/>
      <c r="C82" s="208"/>
      <c r="D82" s="208"/>
      <c r="E82" s="208"/>
      <c r="F82" s="208"/>
    </row>
    <row r="83" spans="2:6" s="207" customFormat="1" x14ac:dyDescent="0.45">
      <c r="B83" s="208"/>
      <c r="C83" s="208"/>
      <c r="D83" s="208"/>
      <c r="E83" s="208"/>
      <c r="F83" s="208"/>
    </row>
    <row r="84" spans="2:6" s="207" customFormat="1" x14ac:dyDescent="0.45">
      <c r="B84" s="208"/>
      <c r="C84" s="208"/>
      <c r="D84" s="208"/>
      <c r="E84" s="208"/>
      <c r="F84" s="208"/>
    </row>
    <row r="85" spans="2:6" s="207" customFormat="1" x14ac:dyDescent="0.45">
      <c r="B85" s="208"/>
      <c r="C85" s="208"/>
      <c r="D85" s="208"/>
      <c r="E85" s="208"/>
      <c r="F85" s="208"/>
    </row>
    <row r="86" spans="2:6" s="207" customFormat="1" x14ac:dyDescent="0.45">
      <c r="B86" s="208"/>
      <c r="C86" s="208"/>
      <c r="D86" s="208"/>
      <c r="E86" s="208"/>
      <c r="F86" s="208"/>
    </row>
    <row r="87" spans="2:6" s="207" customFormat="1" x14ac:dyDescent="0.45">
      <c r="B87" s="208"/>
      <c r="C87" s="208"/>
      <c r="D87" s="208"/>
      <c r="E87" s="208"/>
      <c r="F87" s="208"/>
    </row>
    <row r="88" spans="2:6" s="207" customFormat="1" x14ac:dyDescent="0.45">
      <c r="B88" s="208"/>
      <c r="C88" s="208"/>
      <c r="D88" s="208"/>
      <c r="E88" s="208"/>
      <c r="F88" s="208"/>
    </row>
    <row r="89" spans="2:6" s="207" customFormat="1" x14ac:dyDescent="0.45">
      <c r="B89" s="208"/>
      <c r="C89" s="208"/>
      <c r="D89" s="208"/>
      <c r="E89" s="208"/>
      <c r="F89" s="208"/>
    </row>
    <row r="90" spans="2:6" s="207" customFormat="1" x14ac:dyDescent="0.45">
      <c r="B90" s="208"/>
      <c r="C90" s="208"/>
      <c r="D90" s="208"/>
      <c r="E90" s="208"/>
      <c r="F90" s="208"/>
    </row>
    <row r="91" spans="2:6" s="207" customFormat="1" x14ac:dyDescent="0.45">
      <c r="B91" s="208"/>
      <c r="C91" s="208"/>
      <c r="D91" s="208"/>
      <c r="E91" s="208"/>
      <c r="F91" s="208"/>
    </row>
    <row r="92" spans="2:6" s="207" customFormat="1" x14ac:dyDescent="0.45">
      <c r="B92" s="208"/>
      <c r="C92" s="208"/>
      <c r="D92" s="208"/>
      <c r="E92" s="208"/>
      <c r="F92" s="208"/>
    </row>
    <row r="93" spans="2:6" s="207" customFormat="1" x14ac:dyDescent="0.45">
      <c r="B93" s="208"/>
      <c r="C93" s="208"/>
      <c r="D93" s="208"/>
      <c r="E93" s="208"/>
      <c r="F93" s="208"/>
    </row>
    <row r="94" spans="2:6" s="207" customFormat="1" x14ac:dyDescent="0.45">
      <c r="B94" s="208"/>
      <c r="C94" s="208"/>
      <c r="D94" s="208"/>
      <c r="E94" s="208"/>
      <c r="F94" s="208"/>
    </row>
    <row r="95" spans="2:6" s="207" customFormat="1" x14ac:dyDescent="0.45">
      <c r="B95" s="208"/>
      <c r="C95" s="208"/>
      <c r="D95" s="208"/>
      <c r="E95" s="208"/>
      <c r="F95" s="208"/>
    </row>
    <row r="96" spans="2:6" s="207" customFormat="1" x14ac:dyDescent="0.45">
      <c r="B96" s="208"/>
      <c r="C96" s="208"/>
      <c r="D96" s="208"/>
      <c r="E96" s="208"/>
      <c r="F96" s="208"/>
    </row>
    <row r="97" spans="2:6" s="207" customFormat="1" x14ac:dyDescent="0.45">
      <c r="B97" s="208"/>
      <c r="C97" s="208"/>
      <c r="D97" s="208"/>
      <c r="E97" s="208"/>
      <c r="F97" s="208"/>
    </row>
    <row r="98" spans="2:6" s="207" customFormat="1" x14ac:dyDescent="0.45">
      <c r="B98" s="208"/>
      <c r="C98" s="208"/>
      <c r="D98" s="208"/>
      <c r="E98" s="208"/>
      <c r="F98" s="208"/>
    </row>
    <row r="99" spans="2:6" s="207" customFormat="1" x14ac:dyDescent="0.45">
      <c r="B99" s="208"/>
      <c r="C99" s="208"/>
      <c r="D99" s="208"/>
      <c r="E99" s="208"/>
      <c r="F99" s="208"/>
    </row>
    <row r="100" spans="2:6" s="207" customFormat="1" x14ac:dyDescent="0.45">
      <c r="B100" s="208"/>
      <c r="C100" s="208"/>
      <c r="D100" s="208"/>
      <c r="E100" s="208"/>
      <c r="F100" s="208"/>
    </row>
    <row r="101" spans="2:6" s="207" customFormat="1" x14ac:dyDescent="0.45">
      <c r="B101" s="208"/>
      <c r="C101" s="208"/>
      <c r="D101" s="208"/>
      <c r="E101" s="208"/>
      <c r="F101" s="208"/>
    </row>
    <row r="102" spans="2:6" s="207" customFormat="1" x14ac:dyDescent="0.45">
      <c r="B102" s="208"/>
      <c r="C102" s="208"/>
      <c r="D102" s="208"/>
      <c r="E102" s="208"/>
      <c r="F102" s="208"/>
    </row>
    <row r="103" spans="2:6" s="207" customFormat="1" x14ac:dyDescent="0.45">
      <c r="B103" s="208"/>
      <c r="C103" s="208"/>
      <c r="D103" s="208"/>
      <c r="E103" s="208"/>
      <c r="F103" s="208"/>
    </row>
    <row r="104" spans="2:6" s="207" customFormat="1" x14ac:dyDescent="0.45">
      <c r="B104" s="208"/>
      <c r="C104" s="208"/>
      <c r="D104" s="208"/>
      <c r="E104" s="208"/>
      <c r="F104" s="208"/>
    </row>
    <row r="105" spans="2:6" s="207" customFormat="1" x14ac:dyDescent="0.45">
      <c r="B105" s="208"/>
      <c r="C105" s="208"/>
      <c r="D105" s="208"/>
      <c r="E105" s="208"/>
      <c r="F105" s="208"/>
    </row>
    <row r="106" spans="2:6" s="207" customFormat="1" x14ac:dyDescent="0.45">
      <c r="B106" s="208"/>
      <c r="C106" s="208"/>
      <c r="D106" s="208"/>
      <c r="E106" s="208"/>
      <c r="F106" s="208"/>
    </row>
    <row r="107" spans="2:6" s="207" customFormat="1" x14ac:dyDescent="0.45">
      <c r="B107" s="208"/>
      <c r="C107" s="208"/>
      <c r="D107" s="208"/>
      <c r="E107" s="208"/>
      <c r="F107" s="208"/>
    </row>
    <row r="108" spans="2:6" s="207" customFormat="1" x14ac:dyDescent="0.45">
      <c r="B108" s="208"/>
      <c r="C108" s="208"/>
      <c r="D108" s="208"/>
      <c r="E108" s="208"/>
      <c r="F108" s="208"/>
    </row>
    <row r="109" spans="2:6" s="207" customFormat="1" x14ac:dyDescent="0.45">
      <c r="B109" s="208"/>
      <c r="C109" s="208"/>
      <c r="D109" s="208"/>
      <c r="E109" s="208"/>
      <c r="F109" s="208"/>
    </row>
    <row r="110" spans="2:6" s="207" customFormat="1" x14ac:dyDescent="0.45">
      <c r="B110" s="208"/>
      <c r="C110" s="208"/>
      <c r="D110" s="208"/>
      <c r="E110" s="208"/>
      <c r="F110" s="208"/>
    </row>
    <row r="111" spans="2:6" s="207" customFormat="1" x14ac:dyDescent="0.45">
      <c r="B111" s="208"/>
      <c r="C111" s="208"/>
      <c r="D111" s="208"/>
      <c r="E111" s="208"/>
      <c r="F111" s="208"/>
    </row>
    <row r="112" spans="2:6" s="207" customFormat="1" x14ac:dyDescent="0.45">
      <c r="B112" s="208"/>
      <c r="C112" s="208"/>
      <c r="D112" s="208"/>
      <c r="E112" s="208"/>
      <c r="F112" s="208"/>
    </row>
    <row r="113" spans="2:6" s="207" customFormat="1" x14ac:dyDescent="0.45">
      <c r="B113" s="208"/>
      <c r="C113" s="208"/>
      <c r="D113" s="208"/>
      <c r="E113" s="208"/>
      <c r="F113" s="208"/>
    </row>
    <row r="114" spans="2:6" s="207" customFormat="1" x14ac:dyDescent="0.45">
      <c r="B114" s="208"/>
      <c r="C114" s="208"/>
      <c r="D114" s="208"/>
      <c r="E114" s="208"/>
      <c r="F114" s="208"/>
    </row>
    <row r="115" spans="2:6" s="207" customFormat="1" x14ac:dyDescent="0.45">
      <c r="B115" s="208"/>
      <c r="C115" s="208"/>
      <c r="D115" s="208"/>
      <c r="E115" s="208"/>
      <c r="F115" s="208"/>
    </row>
    <row r="116" spans="2:6" s="207" customFormat="1" x14ac:dyDescent="0.45">
      <c r="B116" s="208"/>
      <c r="C116" s="208"/>
      <c r="D116" s="208"/>
      <c r="E116" s="208"/>
      <c r="F116" s="208"/>
    </row>
    <row r="117" spans="2:6" s="207" customFormat="1" x14ac:dyDescent="0.45">
      <c r="B117" s="208"/>
      <c r="C117" s="208"/>
      <c r="D117" s="208"/>
      <c r="E117" s="208"/>
      <c r="F117" s="208"/>
    </row>
    <row r="118" spans="2:6" s="207" customFormat="1" x14ac:dyDescent="0.45">
      <c r="B118" s="208"/>
      <c r="C118" s="208"/>
      <c r="D118" s="208"/>
      <c r="E118" s="208"/>
      <c r="F118" s="208"/>
    </row>
    <row r="119" spans="2:6" s="207" customFormat="1" x14ac:dyDescent="0.45">
      <c r="B119" s="208"/>
      <c r="C119" s="208"/>
      <c r="D119" s="208"/>
      <c r="E119" s="208"/>
      <c r="F119" s="208"/>
    </row>
    <row r="120" spans="2:6" s="207" customFormat="1" x14ac:dyDescent="0.45">
      <c r="B120" s="208"/>
      <c r="C120" s="208"/>
      <c r="D120" s="208"/>
      <c r="E120" s="208"/>
      <c r="F120" s="208"/>
    </row>
    <row r="121" spans="2:6" s="207" customFormat="1" x14ac:dyDescent="0.45">
      <c r="B121" s="208"/>
      <c r="C121" s="208"/>
      <c r="D121" s="208"/>
      <c r="E121" s="208"/>
      <c r="F121" s="208"/>
    </row>
    <row r="122" spans="2:6" s="207" customFormat="1" x14ac:dyDescent="0.45">
      <c r="B122" s="208"/>
      <c r="C122" s="208"/>
      <c r="D122" s="208"/>
      <c r="E122" s="208"/>
      <c r="F122" s="208"/>
    </row>
    <row r="123" spans="2:6" s="207" customFormat="1" x14ac:dyDescent="0.45">
      <c r="B123" s="208"/>
      <c r="C123" s="208"/>
      <c r="D123" s="208"/>
      <c r="E123" s="208"/>
      <c r="F123" s="208"/>
    </row>
    <row r="124" spans="2:6" s="207" customFormat="1" x14ac:dyDescent="0.45">
      <c r="B124" s="208"/>
      <c r="C124" s="208"/>
      <c r="D124" s="208"/>
      <c r="E124" s="208"/>
      <c r="F124" s="208"/>
    </row>
    <row r="125" spans="2:6" s="207" customFormat="1" x14ac:dyDescent="0.45">
      <c r="B125" s="208"/>
      <c r="C125" s="208"/>
      <c r="D125" s="208"/>
      <c r="E125" s="208"/>
      <c r="F125" s="208"/>
    </row>
    <row r="126" spans="2:6" s="207" customFormat="1" x14ac:dyDescent="0.45">
      <c r="B126" s="208"/>
      <c r="C126" s="208"/>
      <c r="D126" s="208"/>
      <c r="E126" s="208"/>
      <c r="F126" s="208"/>
    </row>
    <row r="127" spans="2:6" s="207" customFormat="1" x14ac:dyDescent="0.45">
      <c r="B127" s="208"/>
      <c r="C127" s="208"/>
      <c r="D127" s="208"/>
      <c r="E127" s="208"/>
      <c r="F127" s="208"/>
    </row>
    <row r="128" spans="2:6" s="207" customFormat="1" x14ac:dyDescent="0.45">
      <c r="B128" s="208"/>
      <c r="C128" s="208"/>
      <c r="D128" s="208"/>
      <c r="E128" s="208"/>
      <c r="F128" s="208"/>
    </row>
    <row r="129" spans="2:6" s="207" customFormat="1" x14ac:dyDescent="0.45">
      <c r="B129" s="208"/>
      <c r="C129" s="208"/>
      <c r="D129" s="208"/>
      <c r="E129" s="208"/>
      <c r="F129" s="208"/>
    </row>
    <row r="130" spans="2:6" s="207" customFormat="1" x14ac:dyDescent="0.45">
      <c r="B130" s="208"/>
      <c r="C130" s="208"/>
      <c r="D130" s="208"/>
      <c r="E130" s="208"/>
      <c r="F130" s="208"/>
    </row>
    <row r="131" spans="2:6" s="207" customFormat="1" x14ac:dyDescent="0.45">
      <c r="B131" s="208"/>
      <c r="C131" s="208"/>
      <c r="D131" s="208"/>
      <c r="E131" s="208"/>
      <c r="F131" s="208"/>
    </row>
    <row r="132" spans="2:6" s="207" customFormat="1" x14ac:dyDescent="0.45">
      <c r="B132" s="208"/>
      <c r="C132" s="208"/>
      <c r="D132" s="208"/>
      <c r="E132" s="208"/>
      <c r="F132" s="208"/>
    </row>
    <row r="133" spans="2:6" s="207" customFormat="1" x14ac:dyDescent="0.45">
      <c r="B133" s="208"/>
      <c r="C133" s="208"/>
      <c r="D133" s="208"/>
      <c r="E133" s="208"/>
      <c r="F133" s="208"/>
    </row>
    <row r="134" spans="2:6" s="207" customFormat="1" x14ac:dyDescent="0.45">
      <c r="B134" s="208"/>
      <c r="C134" s="208"/>
      <c r="D134" s="208"/>
      <c r="E134" s="208"/>
      <c r="F134" s="208"/>
    </row>
    <row r="135" spans="2:6" s="207" customFormat="1" x14ac:dyDescent="0.45">
      <c r="B135" s="208"/>
      <c r="C135" s="208"/>
      <c r="D135" s="208"/>
      <c r="E135" s="208"/>
      <c r="F135" s="208"/>
    </row>
    <row r="136" spans="2:6" s="207" customFormat="1" x14ac:dyDescent="0.45">
      <c r="B136" s="208"/>
      <c r="C136" s="208"/>
      <c r="D136" s="208"/>
      <c r="E136" s="208"/>
      <c r="F136" s="208"/>
    </row>
    <row r="137" spans="2:6" s="207" customFormat="1" x14ac:dyDescent="0.45">
      <c r="B137" s="208"/>
      <c r="C137" s="208"/>
      <c r="D137" s="208"/>
      <c r="E137" s="208"/>
      <c r="F137" s="208"/>
    </row>
    <row r="138" spans="2:6" s="207" customFormat="1" x14ac:dyDescent="0.45">
      <c r="B138" s="208"/>
      <c r="C138" s="208"/>
      <c r="D138" s="208"/>
      <c r="E138" s="208"/>
      <c r="F138" s="208"/>
    </row>
    <row r="139" spans="2:6" s="207" customFormat="1" x14ac:dyDescent="0.45">
      <c r="B139" s="208"/>
      <c r="C139" s="208"/>
      <c r="D139" s="208"/>
      <c r="E139" s="208"/>
      <c r="F139" s="208"/>
    </row>
    <row r="140" spans="2:6" s="207" customFormat="1" x14ac:dyDescent="0.45">
      <c r="B140" s="208"/>
      <c r="C140" s="208"/>
      <c r="D140" s="208"/>
      <c r="E140" s="208"/>
      <c r="F140" s="208"/>
    </row>
    <row r="141" spans="2:6" s="207" customFormat="1" x14ac:dyDescent="0.45">
      <c r="B141" s="208"/>
      <c r="C141" s="208"/>
      <c r="D141" s="208"/>
      <c r="E141" s="208"/>
      <c r="F141" s="208"/>
    </row>
    <row r="142" spans="2:6" s="207" customFormat="1" x14ac:dyDescent="0.45">
      <c r="B142" s="208"/>
      <c r="C142" s="208"/>
      <c r="D142" s="208"/>
      <c r="E142" s="208"/>
      <c r="F142" s="208"/>
    </row>
    <row r="143" spans="2:6" s="207" customFormat="1" x14ac:dyDescent="0.45">
      <c r="B143" s="208"/>
      <c r="C143" s="208"/>
      <c r="D143" s="208"/>
      <c r="E143" s="208"/>
      <c r="F143" s="208"/>
    </row>
    <row r="144" spans="2:6" s="207" customFormat="1" x14ac:dyDescent="0.45">
      <c r="B144" s="208"/>
      <c r="C144" s="208"/>
      <c r="D144" s="208"/>
      <c r="E144" s="208"/>
      <c r="F144" s="208"/>
    </row>
    <row r="145" spans="2:6" s="207" customFormat="1" x14ac:dyDescent="0.45">
      <c r="B145" s="208"/>
      <c r="C145" s="208"/>
      <c r="D145" s="208"/>
      <c r="E145" s="208"/>
      <c r="F145" s="208"/>
    </row>
    <row r="146" spans="2:6" s="207" customFormat="1" x14ac:dyDescent="0.45">
      <c r="B146" s="208"/>
      <c r="C146" s="208"/>
      <c r="D146" s="208"/>
      <c r="E146" s="208"/>
      <c r="F146" s="208"/>
    </row>
    <row r="147" spans="2:6" s="207" customFormat="1" x14ac:dyDescent="0.45">
      <c r="B147" s="208"/>
      <c r="C147" s="208"/>
      <c r="D147" s="208"/>
      <c r="E147" s="208"/>
      <c r="F147" s="208"/>
    </row>
    <row r="148" spans="2:6" s="207" customFormat="1" x14ac:dyDescent="0.45">
      <c r="B148" s="208"/>
      <c r="C148" s="208"/>
      <c r="D148" s="208"/>
      <c r="E148" s="208"/>
      <c r="F148" s="208"/>
    </row>
    <row r="149" spans="2:6" s="207" customFormat="1" x14ac:dyDescent="0.45">
      <c r="B149" s="208"/>
      <c r="C149" s="208"/>
      <c r="D149" s="208"/>
      <c r="E149" s="208"/>
      <c r="F149" s="208"/>
    </row>
    <row r="150" spans="2:6" s="207" customFormat="1" x14ac:dyDescent="0.45">
      <c r="B150" s="208"/>
      <c r="C150" s="208"/>
      <c r="D150" s="208"/>
      <c r="E150" s="208"/>
      <c r="F150" s="208"/>
    </row>
    <row r="151" spans="2:6" s="207" customFormat="1" x14ac:dyDescent="0.45">
      <c r="B151" s="208"/>
      <c r="C151" s="208"/>
      <c r="D151" s="208"/>
      <c r="E151" s="208"/>
      <c r="F151" s="208"/>
    </row>
    <row r="152" spans="2:6" s="207" customFormat="1" x14ac:dyDescent="0.45">
      <c r="B152" s="208"/>
      <c r="C152" s="208"/>
      <c r="D152" s="208"/>
      <c r="E152" s="208"/>
      <c r="F152" s="208"/>
    </row>
    <row r="153" spans="2:6" s="207" customFormat="1" x14ac:dyDescent="0.45">
      <c r="B153" s="208"/>
      <c r="C153" s="208"/>
      <c r="D153" s="208"/>
      <c r="E153" s="208"/>
      <c r="F153" s="208"/>
    </row>
    <row r="154" spans="2:6" s="207" customFormat="1" x14ac:dyDescent="0.45">
      <c r="B154" s="208"/>
      <c r="C154" s="208"/>
      <c r="D154" s="208"/>
      <c r="E154" s="208"/>
      <c r="F154" s="208"/>
    </row>
    <row r="155" spans="2:6" s="207" customFormat="1" x14ac:dyDescent="0.45">
      <c r="B155" s="208"/>
      <c r="C155" s="208"/>
      <c r="D155" s="208"/>
      <c r="E155" s="208"/>
      <c r="F155" s="208"/>
    </row>
    <row r="156" spans="2:6" s="207" customFormat="1" x14ac:dyDescent="0.45">
      <c r="B156" s="208"/>
      <c r="C156" s="208"/>
      <c r="D156" s="208"/>
      <c r="E156" s="208"/>
      <c r="F156" s="208"/>
    </row>
    <row r="157" spans="2:6" s="207" customFormat="1" x14ac:dyDescent="0.45">
      <c r="B157" s="208"/>
      <c r="C157" s="208"/>
      <c r="D157" s="208"/>
      <c r="E157" s="208"/>
      <c r="F157" s="208"/>
    </row>
    <row r="158" spans="2:6" s="207" customFormat="1" x14ac:dyDescent="0.45">
      <c r="B158" s="208"/>
      <c r="C158" s="208"/>
      <c r="D158" s="208"/>
      <c r="E158" s="208"/>
      <c r="F158" s="208"/>
    </row>
    <row r="159" spans="2:6" s="207" customFormat="1" x14ac:dyDescent="0.45">
      <c r="B159" s="208"/>
      <c r="C159" s="208"/>
      <c r="D159" s="208"/>
      <c r="E159" s="208"/>
      <c r="F159" s="208"/>
    </row>
    <row r="160" spans="2:6" s="207" customFormat="1" x14ac:dyDescent="0.45">
      <c r="B160" s="208"/>
      <c r="C160" s="208"/>
      <c r="D160" s="208"/>
      <c r="E160" s="208"/>
      <c r="F160" s="208"/>
    </row>
    <row r="161" spans="2:6" s="207" customFormat="1" x14ac:dyDescent="0.45">
      <c r="B161" s="208"/>
      <c r="C161" s="208"/>
      <c r="D161" s="208"/>
      <c r="E161" s="208"/>
      <c r="F161" s="208"/>
    </row>
    <row r="162" spans="2:6" s="207" customFormat="1" x14ac:dyDescent="0.45">
      <c r="B162" s="208"/>
      <c r="C162" s="208"/>
      <c r="D162" s="208"/>
      <c r="E162" s="208"/>
      <c r="F162" s="208"/>
    </row>
    <row r="163" spans="2:6" s="207" customFormat="1" x14ac:dyDescent="0.45">
      <c r="B163" s="208"/>
      <c r="C163" s="208"/>
      <c r="D163" s="208"/>
      <c r="E163" s="208"/>
      <c r="F163" s="208"/>
    </row>
    <row r="164" spans="2:6" s="207" customFormat="1" x14ac:dyDescent="0.45">
      <c r="B164" s="208"/>
      <c r="C164" s="208"/>
      <c r="D164" s="208"/>
      <c r="E164" s="208"/>
      <c r="F164" s="208"/>
    </row>
    <row r="165" spans="2:6" s="207" customFormat="1" x14ac:dyDescent="0.45">
      <c r="B165" s="208"/>
      <c r="C165" s="208"/>
      <c r="D165" s="208"/>
      <c r="E165" s="208"/>
      <c r="F165" s="208"/>
    </row>
    <row r="166" spans="2:6" s="207" customFormat="1" x14ac:dyDescent="0.45">
      <c r="B166" s="208"/>
      <c r="C166" s="208"/>
      <c r="D166" s="208"/>
      <c r="E166" s="208"/>
      <c r="F166" s="208"/>
    </row>
    <row r="167" spans="2:6" s="207" customFormat="1" x14ac:dyDescent="0.45">
      <c r="B167" s="208"/>
      <c r="C167" s="208"/>
      <c r="D167" s="208"/>
      <c r="E167" s="208"/>
      <c r="F167" s="208"/>
    </row>
    <row r="168" spans="2:6" s="207" customFormat="1" x14ac:dyDescent="0.45">
      <c r="B168" s="208"/>
      <c r="C168" s="208"/>
      <c r="D168" s="208"/>
      <c r="E168" s="208"/>
      <c r="F168" s="208"/>
    </row>
    <row r="169" spans="2:6" s="207" customFormat="1" x14ac:dyDescent="0.45">
      <c r="B169" s="208"/>
      <c r="C169" s="208"/>
      <c r="D169" s="208"/>
      <c r="E169" s="208"/>
      <c r="F169" s="208"/>
    </row>
    <row r="170" spans="2:6" s="207" customFormat="1" x14ac:dyDescent="0.45">
      <c r="B170" s="208"/>
      <c r="C170" s="208"/>
      <c r="D170" s="208"/>
      <c r="E170" s="208"/>
      <c r="F170" s="208"/>
    </row>
    <row r="171" spans="2:6" s="207" customFormat="1" x14ac:dyDescent="0.45">
      <c r="B171" s="208"/>
      <c r="C171" s="208"/>
      <c r="D171" s="208"/>
      <c r="E171" s="208"/>
      <c r="F171" s="208"/>
    </row>
    <row r="172" spans="2:6" s="207" customFormat="1" x14ac:dyDescent="0.45">
      <c r="B172" s="208"/>
      <c r="C172" s="208"/>
      <c r="D172" s="208"/>
      <c r="E172" s="208"/>
      <c r="F172" s="208"/>
    </row>
    <row r="173" spans="2:6" s="207" customFormat="1" x14ac:dyDescent="0.45">
      <c r="B173" s="208"/>
      <c r="C173" s="208"/>
      <c r="D173" s="208"/>
      <c r="E173" s="208"/>
      <c r="F173" s="208"/>
    </row>
    <row r="174" spans="2:6" s="207" customFormat="1" x14ac:dyDescent="0.45">
      <c r="B174" s="208"/>
      <c r="C174" s="208"/>
      <c r="D174" s="208"/>
      <c r="E174" s="208"/>
      <c r="F174" s="208"/>
    </row>
    <row r="175" spans="2:6" s="207" customFormat="1" x14ac:dyDescent="0.45">
      <c r="B175" s="208"/>
      <c r="C175" s="208"/>
      <c r="D175" s="208"/>
      <c r="E175" s="208"/>
      <c r="F175" s="208"/>
    </row>
    <row r="176" spans="2:6" s="207" customFormat="1" x14ac:dyDescent="0.45">
      <c r="B176" s="208"/>
      <c r="C176" s="208"/>
      <c r="D176" s="208"/>
      <c r="E176" s="208"/>
      <c r="F176" s="208"/>
    </row>
    <row r="177" spans="2:6" s="207" customFormat="1" x14ac:dyDescent="0.45">
      <c r="B177" s="208"/>
      <c r="C177" s="208"/>
      <c r="D177" s="208"/>
      <c r="E177" s="208"/>
      <c r="F177" s="208"/>
    </row>
    <row r="178" spans="2:6" s="207" customFormat="1" x14ac:dyDescent="0.45">
      <c r="B178" s="208"/>
      <c r="C178" s="208"/>
      <c r="D178" s="208"/>
      <c r="E178" s="208"/>
      <c r="F178" s="208"/>
    </row>
    <row r="179" spans="2:6" s="207" customFormat="1" x14ac:dyDescent="0.45">
      <c r="B179" s="208"/>
      <c r="C179" s="208"/>
      <c r="D179" s="208"/>
      <c r="E179" s="208"/>
      <c r="F179" s="208"/>
    </row>
    <row r="180" spans="2:6" s="207" customFormat="1" x14ac:dyDescent="0.45">
      <c r="B180" s="208"/>
      <c r="C180" s="208"/>
      <c r="D180" s="208"/>
      <c r="E180" s="208"/>
      <c r="F180" s="208"/>
    </row>
    <row r="181" spans="2:6" s="207" customFormat="1" x14ac:dyDescent="0.45">
      <c r="B181" s="208"/>
      <c r="C181" s="208"/>
      <c r="D181" s="208"/>
      <c r="E181" s="208"/>
      <c r="F181" s="208"/>
    </row>
    <row r="182" spans="2:6" s="207" customFormat="1" x14ac:dyDescent="0.45">
      <c r="B182" s="208"/>
      <c r="C182" s="208"/>
      <c r="D182" s="208"/>
      <c r="E182" s="208"/>
      <c r="F182" s="208"/>
    </row>
    <row r="183" spans="2:6" s="207" customFormat="1" x14ac:dyDescent="0.45">
      <c r="B183" s="208"/>
      <c r="C183" s="208"/>
      <c r="D183" s="208"/>
      <c r="E183" s="208"/>
      <c r="F183" s="208"/>
    </row>
    <row r="184" spans="2:6" s="207" customFormat="1" x14ac:dyDescent="0.45">
      <c r="B184" s="208"/>
      <c r="C184" s="208"/>
      <c r="D184" s="208"/>
      <c r="E184" s="208"/>
      <c r="F184" s="208"/>
    </row>
    <row r="185" spans="2:6" s="207" customFormat="1" x14ac:dyDescent="0.45">
      <c r="B185" s="208"/>
      <c r="C185" s="208"/>
      <c r="D185" s="208"/>
      <c r="E185" s="208"/>
      <c r="F185" s="208"/>
    </row>
    <row r="186" spans="2:6" s="207" customFormat="1" x14ac:dyDescent="0.45">
      <c r="B186" s="208"/>
      <c r="C186" s="208"/>
      <c r="D186" s="208"/>
      <c r="E186" s="208"/>
      <c r="F186" s="208"/>
    </row>
    <row r="187" spans="2:6" s="207" customFormat="1" x14ac:dyDescent="0.45">
      <c r="B187" s="208"/>
      <c r="C187" s="208"/>
      <c r="D187" s="208"/>
      <c r="E187" s="208"/>
      <c r="F187" s="208"/>
    </row>
    <row r="188" spans="2:6" s="207" customFormat="1" x14ac:dyDescent="0.45">
      <c r="B188" s="208"/>
      <c r="C188" s="208"/>
      <c r="D188" s="208"/>
      <c r="E188" s="208"/>
      <c r="F188" s="208"/>
    </row>
    <row r="189" spans="2:6" s="207" customFormat="1" x14ac:dyDescent="0.45">
      <c r="B189" s="208"/>
      <c r="C189" s="208"/>
      <c r="D189" s="208"/>
      <c r="E189" s="208"/>
      <c r="F189" s="208"/>
    </row>
    <row r="190" spans="2:6" s="207" customFormat="1" x14ac:dyDescent="0.45">
      <c r="B190" s="208"/>
      <c r="C190" s="208"/>
      <c r="D190" s="208"/>
      <c r="E190" s="208"/>
      <c r="F190" s="208"/>
    </row>
    <row r="191" spans="2:6" s="207" customFormat="1" x14ac:dyDescent="0.45">
      <c r="B191" s="208"/>
      <c r="C191" s="208"/>
      <c r="D191" s="208"/>
      <c r="E191" s="208"/>
      <c r="F191" s="208"/>
    </row>
    <row r="192" spans="2:6" s="207" customFormat="1" x14ac:dyDescent="0.45">
      <c r="B192" s="208"/>
      <c r="C192" s="208"/>
      <c r="D192" s="208"/>
      <c r="E192" s="208"/>
      <c r="F192" s="208"/>
    </row>
    <row r="193" spans="2:6" s="207" customFormat="1" x14ac:dyDescent="0.45">
      <c r="B193" s="208"/>
      <c r="C193" s="208"/>
      <c r="D193" s="208"/>
      <c r="E193" s="208"/>
      <c r="F193" s="208"/>
    </row>
    <row r="194" spans="2:6" s="207" customFormat="1" x14ac:dyDescent="0.45">
      <c r="B194" s="208"/>
      <c r="C194" s="208"/>
      <c r="D194" s="208"/>
      <c r="E194" s="208"/>
      <c r="F194" s="208"/>
    </row>
    <row r="195" spans="2:6" s="207" customFormat="1" x14ac:dyDescent="0.45">
      <c r="B195" s="208"/>
      <c r="C195" s="208"/>
      <c r="D195" s="208"/>
      <c r="E195" s="208"/>
      <c r="F195" s="208"/>
    </row>
    <row r="196" spans="2:6" s="207" customFormat="1" x14ac:dyDescent="0.45">
      <c r="B196" s="208"/>
      <c r="C196" s="208"/>
      <c r="D196" s="208"/>
      <c r="E196" s="208"/>
      <c r="F196" s="208"/>
    </row>
    <row r="197" spans="2:6" s="207" customFormat="1" x14ac:dyDescent="0.45">
      <c r="B197" s="208"/>
      <c r="C197" s="208"/>
      <c r="D197" s="208"/>
      <c r="E197" s="208"/>
      <c r="F197" s="208"/>
    </row>
    <row r="198" spans="2:6" s="207" customFormat="1" x14ac:dyDescent="0.45">
      <c r="B198" s="208"/>
      <c r="C198" s="208"/>
      <c r="D198" s="208"/>
      <c r="E198" s="208"/>
      <c r="F198" s="208"/>
    </row>
    <row r="199" spans="2:6" s="207" customFormat="1" x14ac:dyDescent="0.45">
      <c r="B199" s="208"/>
      <c r="C199" s="208"/>
      <c r="D199" s="208"/>
      <c r="E199" s="208"/>
      <c r="F199" s="208"/>
    </row>
    <row r="200" spans="2:6" s="207" customFormat="1" x14ac:dyDescent="0.45">
      <c r="B200" s="208"/>
      <c r="C200" s="208"/>
      <c r="D200" s="208"/>
      <c r="E200" s="208"/>
      <c r="F200" s="208"/>
    </row>
    <row r="201" spans="2:6" s="207" customFormat="1" x14ac:dyDescent="0.45">
      <c r="B201" s="208"/>
      <c r="C201" s="208"/>
      <c r="D201" s="208"/>
      <c r="E201" s="208"/>
      <c r="F201" s="208"/>
    </row>
    <row r="202" spans="2:6" s="207" customFormat="1" x14ac:dyDescent="0.45">
      <c r="B202" s="208"/>
      <c r="C202" s="208"/>
      <c r="D202" s="208"/>
      <c r="E202" s="208"/>
      <c r="F202" s="208"/>
    </row>
    <row r="203" spans="2:6" s="207" customFormat="1" x14ac:dyDescent="0.45">
      <c r="B203" s="208"/>
      <c r="C203" s="208"/>
      <c r="D203" s="208"/>
      <c r="E203" s="208"/>
      <c r="F203" s="208"/>
    </row>
    <row r="204" spans="2:6" s="207" customFormat="1" x14ac:dyDescent="0.45">
      <c r="B204" s="208"/>
      <c r="C204" s="208"/>
      <c r="D204" s="208"/>
      <c r="E204" s="208"/>
      <c r="F204" s="208"/>
    </row>
    <row r="205" spans="2:6" s="207" customFormat="1" x14ac:dyDescent="0.45">
      <c r="B205" s="208"/>
      <c r="C205" s="208"/>
      <c r="D205" s="208"/>
      <c r="E205" s="208"/>
      <c r="F205" s="208"/>
    </row>
    <row r="206" spans="2:6" s="207" customFormat="1" x14ac:dyDescent="0.45">
      <c r="B206" s="208"/>
      <c r="C206" s="208"/>
      <c r="D206" s="208"/>
      <c r="E206" s="208"/>
      <c r="F206" s="208"/>
    </row>
    <row r="207" spans="2:6" s="207" customFormat="1" x14ac:dyDescent="0.45">
      <c r="B207" s="208"/>
      <c r="C207" s="208"/>
      <c r="D207" s="208"/>
      <c r="E207" s="208"/>
      <c r="F207" s="208"/>
    </row>
    <row r="208" spans="2:6" s="207" customFormat="1" x14ac:dyDescent="0.45">
      <c r="B208" s="208"/>
      <c r="C208" s="208"/>
      <c r="D208" s="208"/>
      <c r="E208" s="208"/>
      <c r="F208" s="208"/>
    </row>
    <row r="209" spans="2:6" s="207" customFormat="1" x14ac:dyDescent="0.45">
      <c r="B209" s="208"/>
      <c r="C209" s="208"/>
      <c r="D209" s="208"/>
      <c r="E209" s="208"/>
      <c r="F209" s="208"/>
    </row>
    <row r="210" spans="2:6" s="207" customFormat="1" x14ac:dyDescent="0.45">
      <c r="B210" s="208"/>
      <c r="C210" s="208"/>
      <c r="D210" s="208"/>
      <c r="E210" s="208"/>
      <c r="F210" s="208"/>
    </row>
    <row r="211" spans="2:6" s="207" customFormat="1" x14ac:dyDescent="0.45">
      <c r="B211" s="208"/>
      <c r="C211" s="208"/>
      <c r="D211" s="208"/>
      <c r="E211" s="208"/>
      <c r="F211" s="208"/>
    </row>
    <row r="212" spans="2:6" s="207" customFormat="1" x14ac:dyDescent="0.45">
      <c r="B212" s="208"/>
      <c r="C212" s="208"/>
      <c r="D212" s="208"/>
      <c r="E212" s="208"/>
      <c r="F212" s="208"/>
    </row>
    <row r="213" spans="2:6" s="207" customFormat="1" x14ac:dyDescent="0.45">
      <c r="B213" s="208"/>
      <c r="C213" s="208"/>
      <c r="D213" s="208"/>
      <c r="E213" s="208"/>
      <c r="F213" s="208"/>
    </row>
    <row r="214" spans="2:6" s="207" customFormat="1" x14ac:dyDescent="0.45">
      <c r="B214" s="208"/>
      <c r="C214" s="208"/>
      <c r="D214" s="208"/>
      <c r="E214" s="208"/>
      <c r="F214" s="208"/>
    </row>
    <row r="215" spans="2:6" s="207" customFormat="1" x14ac:dyDescent="0.45">
      <c r="B215" s="208"/>
      <c r="C215" s="208"/>
      <c r="D215" s="208"/>
      <c r="E215" s="208"/>
      <c r="F215" s="208"/>
    </row>
    <row r="216" spans="2:6" s="207" customFormat="1" x14ac:dyDescent="0.45">
      <c r="B216" s="208"/>
      <c r="C216" s="208"/>
      <c r="D216" s="208"/>
      <c r="E216" s="208"/>
      <c r="F216" s="208"/>
    </row>
    <row r="217" spans="2:6" s="207" customFormat="1" x14ac:dyDescent="0.45">
      <c r="B217" s="208"/>
      <c r="C217" s="208"/>
      <c r="D217" s="208"/>
      <c r="E217" s="208"/>
      <c r="F217" s="208"/>
    </row>
    <row r="218" spans="2:6" s="207" customFormat="1" x14ac:dyDescent="0.45">
      <c r="B218" s="208"/>
      <c r="C218" s="208"/>
      <c r="D218" s="208"/>
      <c r="E218" s="208"/>
      <c r="F218" s="208"/>
    </row>
    <row r="219" spans="2:6" s="207" customFormat="1" x14ac:dyDescent="0.45">
      <c r="B219" s="208"/>
      <c r="C219" s="208"/>
      <c r="D219" s="208"/>
      <c r="E219" s="208"/>
      <c r="F219" s="208"/>
    </row>
    <row r="220" spans="2:6" s="207" customFormat="1" x14ac:dyDescent="0.45">
      <c r="B220" s="208"/>
      <c r="C220" s="208"/>
      <c r="D220" s="208"/>
      <c r="E220" s="208"/>
      <c r="F220" s="208"/>
    </row>
    <row r="221" spans="2:6" s="207" customFormat="1" x14ac:dyDescent="0.45">
      <c r="B221" s="208"/>
      <c r="C221" s="208"/>
      <c r="D221" s="208"/>
      <c r="E221" s="208"/>
      <c r="F221" s="208"/>
    </row>
    <row r="222" spans="2:6" s="207" customFormat="1" x14ac:dyDescent="0.45">
      <c r="B222" s="208"/>
      <c r="C222" s="208"/>
      <c r="D222" s="208"/>
      <c r="E222" s="208"/>
      <c r="F222" s="208"/>
    </row>
    <row r="223" spans="2:6" s="207" customFormat="1" x14ac:dyDescent="0.45">
      <c r="B223" s="208"/>
      <c r="C223" s="208"/>
      <c r="D223" s="208"/>
      <c r="E223" s="208"/>
      <c r="F223" s="208"/>
    </row>
    <row r="224" spans="2:6" s="207" customFormat="1" x14ac:dyDescent="0.45">
      <c r="B224" s="208"/>
      <c r="C224" s="208"/>
      <c r="D224" s="208"/>
      <c r="E224" s="208"/>
      <c r="F224" s="208"/>
    </row>
    <row r="225" spans="2:6" s="207" customFormat="1" x14ac:dyDescent="0.45">
      <c r="B225" s="208"/>
      <c r="C225" s="208"/>
      <c r="D225" s="208"/>
      <c r="E225" s="208"/>
      <c r="F225" s="208"/>
    </row>
    <row r="226" spans="2:6" s="207" customFormat="1" x14ac:dyDescent="0.45">
      <c r="B226" s="208"/>
      <c r="C226" s="208"/>
      <c r="D226" s="208"/>
      <c r="E226" s="208"/>
      <c r="F226" s="208"/>
    </row>
    <row r="227" spans="2:6" s="207" customFormat="1" x14ac:dyDescent="0.45">
      <c r="B227" s="208"/>
      <c r="C227" s="208"/>
      <c r="D227" s="208"/>
      <c r="E227" s="208"/>
      <c r="F227" s="208"/>
    </row>
    <row r="228" spans="2:6" s="207" customFormat="1" x14ac:dyDescent="0.45">
      <c r="B228" s="208"/>
      <c r="C228" s="208"/>
      <c r="D228" s="208"/>
      <c r="E228" s="208"/>
      <c r="F228" s="208"/>
    </row>
    <row r="229" spans="2:6" s="207" customFormat="1" x14ac:dyDescent="0.45">
      <c r="B229" s="208"/>
      <c r="C229" s="208"/>
      <c r="D229" s="208"/>
      <c r="E229" s="208"/>
      <c r="F229" s="208"/>
    </row>
    <row r="230" spans="2:6" s="207" customFormat="1" x14ac:dyDescent="0.45">
      <c r="B230" s="208"/>
      <c r="C230" s="208"/>
      <c r="D230" s="208"/>
      <c r="E230" s="208"/>
      <c r="F230" s="208"/>
    </row>
    <row r="231" spans="2:6" s="207" customFormat="1" x14ac:dyDescent="0.45">
      <c r="B231" s="208"/>
      <c r="C231" s="208"/>
      <c r="D231" s="208"/>
      <c r="E231" s="208"/>
      <c r="F231" s="208"/>
    </row>
    <row r="232" spans="2:6" s="207" customFormat="1" x14ac:dyDescent="0.45">
      <c r="B232" s="208"/>
      <c r="C232" s="208"/>
      <c r="D232" s="208"/>
      <c r="E232" s="208"/>
      <c r="F232" s="208"/>
    </row>
    <row r="233" spans="2:6" s="207" customFormat="1" x14ac:dyDescent="0.45">
      <c r="B233" s="208"/>
      <c r="C233" s="208"/>
      <c r="D233" s="208"/>
      <c r="E233" s="208"/>
      <c r="F233" s="208"/>
    </row>
    <row r="234" spans="2:6" s="207" customFormat="1" x14ac:dyDescent="0.45">
      <c r="B234" s="208"/>
      <c r="C234" s="208"/>
      <c r="D234" s="208"/>
      <c r="E234" s="208"/>
      <c r="F234" s="208"/>
    </row>
    <row r="235" spans="2:6" s="207" customFormat="1" x14ac:dyDescent="0.45">
      <c r="B235" s="208"/>
      <c r="C235" s="208"/>
      <c r="D235" s="208"/>
      <c r="E235" s="208"/>
      <c r="F235" s="208"/>
    </row>
    <row r="236" spans="2:6" s="207" customFormat="1" x14ac:dyDescent="0.45">
      <c r="B236" s="208"/>
      <c r="C236" s="208"/>
      <c r="D236" s="208"/>
      <c r="E236" s="208"/>
      <c r="F236" s="208"/>
    </row>
    <row r="237" spans="2:6" s="207" customFormat="1" x14ac:dyDescent="0.45">
      <c r="B237" s="208"/>
      <c r="C237" s="208"/>
      <c r="D237" s="208"/>
      <c r="E237" s="208"/>
      <c r="F237" s="208"/>
    </row>
    <row r="238" spans="2:6" s="207" customFormat="1" x14ac:dyDescent="0.45">
      <c r="B238" s="208"/>
      <c r="C238" s="208"/>
      <c r="D238" s="208"/>
      <c r="E238" s="208"/>
      <c r="F238" s="208"/>
    </row>
    <row r="239" spans="2:6" s="207" customFormat="1" x14ac:dyDescent="0.45">
      <c r="B239" s="208"/>
      <c r="C239" s="208"/>
      <c r="D239" s="208"/>
      <c r="E239" s="208"/>
      <c r="F239" s="208"/>
    </row>
    <row r="240" spans="2:6" s="207" customFormat="1" x14ac:dyDescent="0.45">
      <c r="B240" s="208"/>
      <c r="C240" s="208"/>
      <c r="D240" s="208"/>
      <c r="E240" s="208"/>
      <c r="F240" s="208"/>
    </row>
    <row r="241" spans="2:6" s="207" customFormat="1" x14ac:dyDescent="0.45">
      <c r="B241" s="208"/>
      <c r="C241" s="208"/>
      <c r="D241" s="208"/>
      <c r="E241" s="208"/>
      <c r="F241" s="208"/>
    </row>
    <row r="242" spans="2:6" s="207" customFormat="1" x14ac:dyDescent="0.45">
      <c r="B242" s="208"/>
      <c r="C242" s="208"/>
      <c r="D242" s="208"/>
      <c r="E242" s="208"/>
      <c r="F242" s="208"/>
    </row>
    <row r="243" spans="2:6" s="207" customFormat="1" x14ac:dyDescent="0.45">
      <c r="B243" s="208"/>
      <c r="C243" s="208"/>
      <c r="D243" s="208"/>
      <c r="E243" s="208"/>
      <c r="F243" s="208"/>
    </row>
    <row r="244" spans="2:6" s="207" customFormat="1" x14ac:dyDescent="0.45">
      <c r="B244" s="208"/>
      <c r="C244" s="208"/>
      <c r="D244" s="208"/>
      <c r="E244" s="208"/>
      <c r="F244" s="208"/>
    </row>
    <row r="245" spans="2:6" s="207" customFormat="1" x14ac:dyDescent="0.45">
      <c r="B245" s="208"/>
      <c r="C245" s="208"/>
      <c r="D245" s="208"/>
      <c r="E245" s="208"/>
      <c r="F245" s="208"/>
    </row>
    <row r="246" spans="2:6" s="207" customFormat="1" x14ac:dyDescent="0.45">
      <c r="B246" s="208"/>
      <c r="C246" s="208"/>
      <c r="D246" s="208"/>
      <c r="E246" s="208"/>
      <c r="F246" s="208"/>
    </row>
    <row r="247" spans="2:6" s="207" customFormat="1" x14ac:dyDescent="0.45">
      <c r="B247" s="208"/>
      <c r="C247" s="208"/>
      <c r="D247" s="208"/>
      <c r="E247" s="208"/>
      <c r="F247" s="208"/>
    </row>
    <row r="248" spans="2:6" s="207" customFormat="1" x14ac:dyDescent="0.45">
      <c r="B248" s="208"/>
      <c r="C248" s="208"/>
      <c r="D248" s="208"/>
      <c r="E248" s="208"/>
      <c r="F248" s="208"/>
    </row>
    <row r="249" spans="2:6" s="207" customFormat="1" x14ac:dyDescent="0.45">
      <c r="B249" s="208"/>
      <c r="C249" s="208"/>
      <c r="D249" s="208"/>
      <c r="E249" s="208"/>
      <c r="F249" s="208"/>
    </row>
    <row r="250" spans="2:6" s="207" customFormat="1" x14ac:dyDescent="0.45">
      <c r="B250" s="208"/>
      <c r="C250" s="208"/>
      <c r="D250" s="208"/>
      <c r="E250" s="208"/>
      <c r="F250" s="208"/>
    </row>
    <row r="251" spans="2:6" s="207" customFormat="1" x14ac:dyDescent="0.45">
      <c r="B251" s="208"/>
      <c r="C251" s="208"/>
      <c r="D251" s="208"/>
      <c r="E251" s="208"/>
      <c r="F251" s="208"/>
    </row>
    <row r="252" spans="2:6" s="207" customFormat="1" x14ac:dyDescent="0.45">
      <c r="B252" s="208"/>
      <c r="C252" s="208"/>
      <c r="D252" s="208"/>
      <c r="E252" s="208"/>
      <c r="F252" s="208"/>
    </row>
    <row r="253" spans="2:6" s="207" customFormat="1" x14ac:dyDescent="0.45">
      <c r="B253" s="208"/>
      <c r="C253" s="208"/>
      <c r="D253" s="208"/>
      <c r="E253" s="208"/>
      <c r="F253" s="208"/>
    </row>
    <row r="254" spans="2:6" s="207" customFormat="1" x14ac:dyDescent="0.45">
      <c r="B254" s="208"/>
      <c r="C254" s="208"/>
      <c r="D254" s="208"/>
      <c r="E254" s="208"/>
      <c r="F254" s="208"/>
    </row>
    <row r="255" spans="2:6" s="207" customFormat="1" x14ac:dyDescent="0.45">
      <c r="B255" s="208"/>
      <c r="C255" s="208"/>
      <c r="D255" s="208"/>
      <c r="E255" s="208"/>
      <c r="F255" s="208"/>
    </row>
    <row r="256" spans="2:6" s="207" customFormat="1" x14ac:dyDescent="0.45">
      <c r="B256" s="208"/>
      <c r="C256" s="208"/>
      <c r="D256" s="208"/>
      <c r="E256" s="208"/>
      <c r="F256" s="208"/>
    </row>
    <row r="257" spans="2:6" s="207" customFormat="1" x14ac:dyDescent="0.45">
      <c r="B257" s="208"/>
      <c r="C257" s="208"/>
      <c r="D257" s="208"/>
      <c r="E257" s="208"/>
      <c r="F257" s="208"/>
    </row>
    <row r="258" spans="2:6" s="207" customFormat="1" x14ac:dyDescent="0.45">
      <c r="B258" s="208"/>
      <c r="C258" s="208"/>
      <c r="D258" s="208"/>
      <c r="E258" s="208"/>
      <c r="F258" s="208"/>
    </row>
    <row r="259" spans="2:6" s="207" customFormat="1" x14ac:dyDescent="0.45">
      <c r="B259" s="208"/>
      <c r="C259" s="208"/>
      <c r="D259" s="208"/>
      <c r="E259" s="208"/>
      <c r="F259" s="208"/>
    </row>
    <row r="260" spans="2:6" s="207" customFormat="1" x14ac:dyDescent="0.45">
      <c r="B260" s="208"/>
      <c r="C260" s="208"/>
      <c r="D260" s="208"/>
      <c r="E260" s="208"/>
      <c r="F260" s="208"/>
    </row>
    <row r="261" spans="2:6" s="207" customFormat="1" x14ac:dyDescent="0.45">
      <c r="B261" s="208"/>
      <c r="C261" s="208"/>
      <c r="D261" s="208"/>
      <c r="E261" s="208"/>
      <c r="F261" s="208"/>
    </row>
    <row r="262" spans="2:6" s="207" customFormat="1" x14ac:dyDescent="0.45">
      <c r="B262" s="208"/>
      <c r="C262" s="208"/>
      <c r="D262" s="208"/>
      <c r="E262" s="208"/>
      <c r="F262" s="208"/>
    </row>
    <row r="263" spans="2:6" s="207" customFormat="1" x14ac:dyDescent="0.45">
      <c r="B263" s="208"/>
      <c r="C263" s="208"/>
      <c r="D263" s="208"/>
      <c r="E263" s="208"/>
      <c r="F263" s="208"/>
    </row>
    <row r="264" spans="2:6" s="207" customFormat="1" x14ac:dyDescent="0.45">
      <c r="B264" s="208"/>
      <c r="C264" s="208"/>
      <c r="D264" s="208"/>
      <c r="E264" s="208"/>
      <c r="F264" s="208"/>
    </row>
    <row r="265" spans="2:6" s="207" customFormat="1" x14ac:dyDescent="0.45">
      <c r="B265" s="208"/>
      <c r="C265" s="208"/>
      <c r="D265" s="208"/>
      <c r="E265" s="208"/>
      <c r="F265" s="208"/>
    </row>
    <row r="266" spans="2:6" s="207" customFormat="1" x14ac:dyDescent="0.45">
      <c r="B266" s="208"/>
      <c r="C266" s="208"/>
      <c r="D266" s="208"/>
      <c r="E266" s="208"/>
      <c r="F266" s="208"/>
    </row>
    <row r="267" spans="2:6" s="207" customFormat="1" x14ac:dyDescent="0.45">
      <c r="B267" s="208"/>
      <c r="C267" s="208"/>
      <c r="D267" s="208"/>
      <c r="E267" s="208"/>
      <c r="F267" s="208"/>
    </row>
    <row r="268" spans="2:6" s="207" customFormat="1" x14ac:dyDescent="0.45">
      <c r="B268" s="208"/>
      <c r="C268" s="208"/>
      <c r="D268" s="208"/>
      <c r="E268" s="208"/>
      <c r="F268" s="208"/>
    </row>
    <row r="269" spans="2:6" s="207" customFormat="1" x14ac:dyDescent="0.45">
      <c r="B269" s="208"/>
      <c r="C269" s="208"/>
      <c r="D269" s="208"/>
      <c r="E269" s="208"/>
      <c r="F269" s="208"/>
    </row>
    <row r="270" spans="2:6" s="207" customFormat="1" x14ac:dyDescent="0.45">
      <c r="B270" s="208"/>
      <c r="C270" s="208"/>
      <c r="D270" s="208"/>
      <c r="E270" s="208"/>
      <c r="F270" s="208"/>
    </row>
    <row r="271" spans="2:6" s="207" customFormat="1" x14ac:dyDescent="0.45">
      <c r="B271" s="208"/>
      <c r="C271" s="208"/>
      <c r="D271" s="208"/>
      <c r="E271" s="208"/>
      <c r="F271" s="208"/>
    </row>
    <row r="272" spans="2:6" s="207" customFormat="1" x14ac:dyDescent="0.45">
      <c r="B272" s="208"/>
      <c r="C272" s="208"/>
      <c r="D272" s="208"/>
      <c r="E272" s="208"/>
      <c r="F272" s="208"/>
    </row>
    <row r="273" spans="2:6" s="207" customFormat="1" x14ac:dyDescent="0.45">
      <c r="B273" s="208"/>
      <c r="C273" s="208"/>
      <c r="D273" s="208"/>
      <c r="E273" s="208"/>
      <c r="F273" s="208"/>
    </row>
    <row r="274" spans="2:6" s="207" customFormat="1" x14ac:dyDescent="0.45">
      <c r="B274" s="208"/>
      <c r="C274" s="208"/>
      <c r="D274" s="208"/>
      <c r="E274" s="208"/>
      <c r="F274" s="208"/>
    </row>
    <row r="275" spans="2:6" s="207" customFormat="1" x14ac:dyDescent="0.45">
      <c r="B275" s="208"/>
      <c r="C275" s="208"/>
      <c r="D275" s="208"/>
      <c r="E275" s="208"/>
      <c r="F275" s="208"/>
    </row>
    <row r="276" spans="2:6" s="207" customFormat="1" x14ac:dyDescent="0.45">
      <c r="B276" s="208"/>
      <c r="C276" s="208"/>
      <c r="D276" s="208"/>
      <c r="E276" s="208"/>
      <c r="F276" s="208"/>
    </row>
    <row r="277" spans="2:6" s="207" customFormat="1" x14ac:dyDescent="0.45">
      <c r="B277" s="208"/>
      <c r="C277" s="208"/>
      <c r="D277" s="208"/>
      <c r="E277" s="208"/>
      <c r="F277" s="208"/>
    </row>
    <row r="278" spans="2:6" s="207" customFormat="1" x14ac:dyDescent="0.45">
      <c r="B278" s="208"/>
      <c r="C278" s="208"/>
      <c r="D278" s="208"/>
      <c r="E278" s="208"/>
      <c r="F278" s="208"/>
    </row>
    <row r="279" spans="2:6" s="207" customFormat="1" x14ac:dyDescent="0.45">
      <c r="B279" s="208"/>
      <c r="C279" s="208"/>
      <c r="D279" s="208"/>
      <c r="E279" s="208"/>
      <c r="F279" s="208"/>
    </row>
    <row r="280" spans="2:6" s="207" customFormat="1" x14ac:dyDescent="0.45">
      <c r="B280" s="208"/>
      <c r="C280" s="208"/>
      <c r="D280" s="208"/>
      <c r="E280" s="208"/>
      <c r="F280" s="208"/>
    </row>
    <row r="281" spans="2:6" s="207" customFormat="1" x14ac:dyDescent="0.45">
      <c r="B281" s="208"/>
      <c r="C281" s="208"/>
      <c r="D281" s="208"/>
      <c r="E281" s="208"/>
      <c r="F281" s="208"/>
    </row>
    <row r="282" spans="2:6" s="207" customFormat="1" x14ac:dyDescent="0.45">
      <c r="B282" s="208"/>
      <c r="C282" s="208"/>
      <c r="D282" s="208"/>
      <c r="E282" s="208"/>
      <c r="F282" s="208"/>
    </row>
    <row r="283" spans="2:6" s="207" customFormat="1" x14ac:dyDescent="0.45">
      <c r="B283" s="208"/>
      <c r="C283" s="208"/>
      <c r="D283" s="208"/>
      <c r="E283" s="208"/>
      <c r="F283" s="208"/>
    </row>
    <row r="284" spans="2:6" s="207" customFormat="1" x14ac:dyDescent="0.45">
      <c r="B284" s="208"/>
      <c r="C284" s="208"/>
      <c r="D284" s="208"/>
      <c r="E284" s="208"/>
      <c r="F284" s="208"/>
    </row>
    <row r="285" spans="2:6" s="207" customFormat="1" x14ac:dyDescent="0.45">
      <c r="B285" s="208"/>
      <c r="C285" s="208"/>
      <c r="D285" s="208"/>
      <c r="E285" s="208"/>
      <c r="F285" s="208"/>
    </row>
    <row r="286" spans="2:6" s="207" customFormat="1" x14ac:dyDescent="0.45">
      <c r="B286" s="208"/>
      <c r="C286" s="208"/>
      <c r="D286" s="208"/>
      <c r="E286" s="208"/>
      <c r="F286" s="208"/>
    </row>
    <row r="287" spans="2:6" s="207" customFormat="1" x14ac:dyDescent="0.45">
      <c r="B287" s="208"/>
      <c r="C287" s="208"/>
      <c r="D287" s="208"/>
      <c r="E287" s="208"/>
      <c r="F287" s="208"/>
    </row>
    <row r="288" spans="2:6" s="207" customFormat="1" x14ac:dyDescent="0.45">
      <c r="B288" s="208"/>
      <c r="C288" s="208"/>
      <c r="D288" s="208"/>
      <c r="E288" s="208"/>
      <c r="F288" s="208"/>
    </row>
    <row r="289" spans="2:6" s="207" customFormat="1" x14ac:dyDescent="0.45">
      <c r="B289" s="208"/>
      <c r="C289" s="208"/>
      <c r="D289" s="208"/>
      <c r="E289" s="208"/>
      <c r="F289" s="208"/>
    </row>
    <row r="290" spans="2:6" s="207" customFormat="1" x14ac:dyDescent="0.45">
      <c r="B290" s="208"/>
      <c r="C290" s="208"/>
      <c r="D290" s="208"/>
      <c r="E290" s="208"/>
      <c r="F290" s="208"/>
    </row>
    <row r="291" spans="2:6" s="207" customFormat="1" x14ac:dyDescent="0.45">
      <c r="B291" s="208"/>
      <c r="C291" s="208"/>
      <c r="D291" s="208"/>
      <c r="E291" s="208"/>
      <c r="F291" s="208"/>
    </row>
    <row r="292" spans="2:6" s="207" customFormat="1" x14ac:dyDescent="0.45">
      <c r="B292" s="208"/>
      <c r="C292" s="208"/>
      <c r="D292" s="208"/>
      <c r="E292" s="208"/>
      <c r="F292" s="208"/>
    </row>
    <row r="293" spans="2:6" s="207" customFormat="1" x14ac:dyDescent="0.45">
      <c r="B293" s="208"/>
      <c r="C293" s="208"/>
      <c r="D293" s="208"/>
      <c r="E293" s="208"/>
      <c r="F293" s="208"/>
    </row>
    <row r="294" spans="2:6" s="207" customFormat="1" x14ac:dyDescent="0.45">
      <c r="B294" s="208"/>
      <c r="C294" s="208"/>
      <c r="D294" s="208"/>
      <c r="E294" s="208"/>
      <c r="F294" s="208"/>
    </row>
    <row r="295" spans="2:6" s="207" customFormat="1" x14ac:dyDescent="0.45">
      <c r="B295" s="208"/>
      <c r="C295" s="208"/>
      <c r="D295" s="208"/>
      <c r="E295" s="208"/>
      <c r="F295" s="208"/>
    </row>
    <row r="296" spans="2:6" s="207" customFormat="1" x14ac:dyDescent="0.45">
      <c r="B296" s="208"/>
      <c r="C296" s="208"/>
      <c r="D296" s="208"/>
      <c r="E296" s="208"/>
      <c r="F296" s="208"/>
    </row>
    <row r="297" spans="2:6" s="207" customFormat="1" x14ac:dyDescent="0.45">
      <c r="B297" s="208"/>
      <c r="C297" s="208"/>
      <c r="D297" s="208"/>
      <c r="E297" s="208"/>
      <c r="F297" s="208"/>
    </row>
    <row r="298" spans="2:6" s="207" customFormat="1" x14ac:dyDescent="0.45">
      <c r="B298" s="208"/>
      <c r="C298" s="208"/>
      <c r="D298" s="208"/>
      <c r="E298" s="208"/>
      <c r="F298" s="208"/>
    </row>
    <row r="299" spans="2:6" s="207" customFormat="1" x14ac:dyDescent="0.45">
      <c r="B299" s="208"/>
      <c r="C299" s="208"/>
      <c r="D299" s="208"/>
      <c r="E299" s="208"/>
      <c r="F299" s="208"/>
    </row>
    <row r="300" spans="2:6" s="207" customFormat="1" x14ac:dyDescent="0.45">
      <c r="B300" s="208"/>
      <c r="C300" s="208"/>
      <c r="D300" s="208"/>
      <c r="E300" s="208"/>
      <c r="F300" s="208"/>
    </row>
    <row r="301" spans="2:6" s="207" customFormat="1" x14ac:dyDescent="0.45">
      <c r="B301" s="208"/>
      <c r="C301" s="208"/>
      <c r="D301" s="208"/>
      <c r="E301" s="208"/>
      <c r="F301" s="208"/>
    </row>
    <row r="302" spans="2:6" s="207" customFormat="1" x14ac:dyDescent="0.45">
      <c r="B302" s="208"/>
      <c r="C302" s="208"/>
      <c r="D302" s="208"/>
      <c r="E302" s="208"/>
      <c r="F302" s="208"/>
    </row>
    <row r="303" spans="2:6" s="207" customFormat="1" x14ac:dyDescent="0.45">
      <c r="B303" s="208"/>
      <c r="C303" s="208"/>
      <c r="D303" s="208"/>
      <c r="E303" s="208"/>
      <c r="F303" s="208"/>
    </row>
    <row r="304" spans="2:6" s="207" customFormat="1" x14ac:dyDescent="0.45">
      <c r="B304" s="208"/>
      <c r="C304" s="208"/>
      <c r="D304" s="208"/>
      <c r="E304" s="208"/>
      <c r="F304" s="208"/>
    </row>
    <row r="305" spans="2:6" s="207" customFormat="1" x14ac:dyDescent="0.45">
      <c r="B305" s="208"/>
      <c r="C305" s="208"/>
      <c r="D305" s="208"/>
      <c r="E305" s="208"/>
      <c r="F305" s="208"/>
    </row>
    <row r="306" spans="2:6" s="207" customFormat="1" x14ac:dyDescent="0.45">
      <c r="B306" s="208"/>
      <c r="C306" s="208"/>
      <c r="D306" s="208"/>
      <c r="E306" s="208"/>
      <c r="F306" s="208"/>
    </row>
    <row r="307" spans="2:6" s="207" customFormat="1" x14ac:dyDescent="0.45">
      <c r="B307" s="208"/>
      <c r="C307" s="208"/>
      <c r="D307" s="208"/>
      <c r="E307" s="208"/>
      <c r="F307" s="208"/>
    </row>
    <row r="308" spans="2:6" s="207" customFormat="1" x14ac:dyDescent="0.45">
      <c r="B308" s="208"/>
      <c r="C308" s="208"/>
      <c r="D308" s="208"/>
      <c r="E308" s="208"/>
      <c r="F308" s="208"/>
    </row>
    <row r="309" spans="2:6" s="207" customFormat="1" x14ac:dyDescent="0.45">
      <c r="B309" s="208"/>
      <c r="C309" s="208"/>
      <c r="D309" s="208"/>
      <c r="E309" s="208"/>
      <c r="F309" s="208"/>
    </row>
    <row r="310" spans="2:6" s="207" customFormat="1" x14ac:dyDescent="0.45">
      <c r="B310" s="208"/>
      <c r="C310" s="208"/>
      <c r="D310" s="208"/>
      <c r="E310" s="208"/>
      <c r="F310" s="208"/>
    </row>
    <row r="311" spans="2:6" s="207" customFormat="1" x14ac:dyDescent="0.45">
      <c r="B311" s="208"/>
      <c r="C311" s="208"/>
      <c r="D311" s="208"/>
      <c r="E311" s="208"/>
      <c r="F311" s="208"/>
    </row>
    <row r="312" spans="2:6" s="207" customFormat="1" x14ac:dyDescent="0.45">
      <c r="B312" s="208"/>
      <c r="C312" s="208"/>
      <c r="D312" s="208"/>
      <c r="E312" s="208"/>
      <c r="F312" s="208"/>
    </row>
    <row r="313" spans="2:6" s="207" customFormat="1" x14ac:dyDescent="0.45">
      <c r="B313" s="208"/>
      <c r="C313" s="208"/>
      <c r="D313" s="208"/>
      <c r="E313" s="208"/>
      <c r="F313" s="208"/>
    </row>
    <row r="314" spans="2:6" s="207" customFormat="1" x14ac:dyDescent="0.45">
      <c r="B314" s="208"/>
      <c r="C314" s="208"/>
      <c r="D314" s="208"/>
      <c r="E314" s="208"/>
      <c r="F314" s="208"/>
    </row>
    <row r="315" spans="2:6" s="207" customFormat="1" x14ac:dyDescent="0.45">
      <c r="B315" s="208"/>
      <c r="C315" s="208"/>
      <c r="D315" s="208"/>
      <c r="E315" s="208"/>
      <c r="F315" s="208"/>
    </row>
    <row r="316" spans="2:6" s="207" customFormat="1" x14ac:dyDescent="0.45">
      <c r="B316" s="208"/>
      <c r="C316" s="208"/>
      <c r="D316" s="208"/>
      <c r="E316" s="208"/>
      <c r="F316" s="208"/>
    </row>
    <row r="317" spans="2:6" s="207" customFormat="1" x14ac:dyDescent="0.45">
      <c r="B317" s="208"/>
      <c r="C317" s="208"/>
      <c r="D317" s="208"/>
      <c r="E317" s="208"/>
      <c r="F317" s="208"/>
    </row>
    <row r="318" spans="2:6" s="207" customFormat="1" x14ac:dyDescent="0.45">
      <c r="B318" s="208"/>
      <c r="C318" s="208"/>
      <c r="D318" s="208"/>
      <c r="E318" s="208"/>
      <c r="F318" s="208"/>
    </row>
    <row r="319" spans="2:6" s="207" customFormat="1" x14ac:dyDescent="0.45">
      <c r="B319" s="208"/>
      <c r="C319" s="208"/>
      <c r="D319" s="208"/>
      <c r="E319" s="208"/>
      <c r="F319" s="208"/>
    </row>
    <row r="320" spans="2:6" s="207" customFormat="1" x14ac:dyDescent="0.45">
      <c r="B320" s="208"/>
      <c r="C320" s="208"/>
      <c r="D320" s="208"/>
      <c r="E320" s="208"/>
      <c r="F320" s="208"/>
    </row>
    <row r="321" spans="2:6" s="207" customFormat="1" x14ac:dyDescent="0.45">
      <c r="B321" s="208"/>
      <c r="C321" s="208"/>
      <c r="D321" s="208"/>
      <c r="E321" s="208"/>
      <c r="F321" s="208"/>
    </row>
    <row r="322" spans="2:6" s="207" customFormat="1" x14ac:dyDescent="0.45">
      <c r="B322" s="208"/>
      <c r="C322" s="208"/>
      <c r="D322" s="208"/>
      <c r="E322" s="208"/>
      <c r="F322" s="208"/>
    </row>
    <row r="323" spans="2:6" s="207" customFormat="1" x14ac:dyDescent="0.45">
      <c r="B323" s="208"/>
      <c r="C323" s="208"/>
      <c r="D323" s="208"/>
      <c r="E323" s="208"/>
      <c r="F323" s="208"/>
    </row>
    <row r="324" spans="2:6" s="207" customFormat="1" x14ac:dyDescent="0.45">
      <c r="B324" s="208"/>
      <c r="C324" s="208"/>
      <c r="D324" s="208"/>
      <c r="E324" s="208"/>
      <c r="F324" s="208"/>
    </row>
    <row r="325" spans="2:6" s="207" customFormat="1" x14ac:dyDescent="0.45">
      <c r="B325" s="208"/>
      <c r="C325" s="208"/>
      <c r="D325" s="208"/>
      <c r="E325" s="208"/>
      <c r="F325" s="208"/>
    </row>
    <row r="326" spans="2:6" s="207" customFormat="1" x14ac:dyDescent="0.45">
      <c r="B326" s="208"/>
      <c r="C326" s="208"/>
      <c r="D326" s="208"/>
      <c r="E326" s="208"/>
      <c r="F326" s="208"/>
    </row>
    <row r="327" spans="2:6" s="207" customFormat="1" x14ac:dyDescent="0.45">
      <c r="B327" s="208"/>
      <c r="C327" s="208"/>
      <c r="D327" s="208"/>
      <c r="E327" s="208"/>
      <c r="F327" s="208"/>
    </row>
    <row r="328" spans="2:6" s="207" customFormat="1" x14ac:dyDescent="0.45">
      <c r="B328" s="208"/>
      <c r="C328" s="208"/>
      <c r="D328" s="208"/>
      <c r="E328" s="208"/>
      <c r="F328" s="208"/>
    </row>
    <row r="329" spans="2:6" s="207" customFormat="1" x14ac:dyDescent="0.45">
      <c r="B329" s="208"/>
      <c r="C329" s="208"/>
      <c r="D329" s="208"/>
      <c r="E329" s="208"/>
      <c r="F329" s="208"/>
    </row>
    <row r="330" spans="2:6" s="207" customFormat="1" x14ac:dyDescent="0.45">
      <c r="B330" s="208"/>
      <c r="C330" s="208"/>
      <c r="D330" s="208"/>
      <c r="E330" s="208"/>
      <c r="F330" s="208"/>
    </row>
    <row r="331" spans="2:6" s="207" customFormat="1" x14ac:dyDescent="0.45">
      <c r="B331" s="208"/>
      <c r="C331" s="208"/>
      <c r="D331" s="208"/>
      <c r="E331" s="208"/>
      <c r="F331" s="208"/>
    </row>
    <row r="332" spans="2:6" s="207" customFormat="1" x14ac:dyDescent="0.45">
      <c r="B332" s="208"/>
      <c r="C332" s="208"/>
      <c r="D332" s="208"/>
      <c r="E332" s="208"/>
      <c r="F332" s="208"/>
    </row>
    <row r="333" spans="2:6" s="207" customFormat="1" x14ac:dyDescent="0.45">
      <c r="B333" s="208"/>
      <c r="C333" s="208"/>
      <c r="D333" s="208"/>
      <c r="E333" s="208"/>
      <c r="F333" s="208"/>
    </row>
    <row r="334" spans="2:6" s="207" customFormat="1" x14ac:dyDescent="0.45">
      <c r="B334" s="208"/>
      <c r="C334" s="208"/>
      <c r="D334" s="208"/>
      <c r="E334" s="208"/>
      <c r="F334" s="208"/>
    </row>
    <row r="335" spans="2:6" s="207" customFormat="1" x14ac:dyDescent="0.45">
      <c r="B335" s="208"/>
      <c r="C335" s="208"/>
      <c r="D335" s="208"/>
      <c r="E335" s="208"/>
      <c r="F335" s="208"/>
    </row>
    <row r="336" spans="2:6" s="207" customFormat="1" x14ac:dyDescent="0.45">
      <c r="B336" s="208"/>
      <c r="C336" s="208"/>
      <c r="D336" s="208"/>
      <c r="E336" s="208"/>
      <c r="F336" s="208"/>
    </row>
  </sheetData>
  <sheetProtection algorithmName="SHA-512" hashValue="0t5Ljp+zsskMVuP5dyK4IQxAT3sAyGOJhW4J/+8i/Bc4sZvIBWWYANSFvk+m9pvYLVrd0XG0O36pZVjVw8gNhQ==" saltValue="aDR/SXFTqrO3ZJUv9rockA==" spinCount="100000" sheet="1" insertColumns="0" insertRows="0" insertHyperlinks="0" deleteColumns="0" deleteRows="0" sort="0" autoFilter="0" pivotTables="0"/>
  <mergeCells count="10">
    <mergeCell ref="E19:F19"/>
    <mergeCell ref="B1:F1"/>
    <mergeCell ref="B2:F2"/>
    <mergeCell ref="B15:C15"/>
    <mergeCell ref="B3:F3"/>
    <mergeCell ref="E15:F15"/>
    <mergeCell ref="E16:F16"/>
    <mergeCell ref="E17:F17"/>
    <mergeCell ref="E18:F18"/>
    <mergeCell ref="E14:F14"/>
  </mergeCells>
  <dataValidations count="13">
    <dataValidation type="whole" allowBlank="1" showInputMessage="1" showErrorMessage="1" errorTitle="توجه" error="عددی از صفر (0) تا  دو هزار و دویست و پنجاه (۲۲۵۰) وارد نمایید (با توجه به آخرین حکم کارگزینی)" sqref="C9" xr:uid="{00000000-0002-0000-0000-000000000000}">
      <formula1>0</formula1>
      <formula2>2325</formula2>
    </dataValidation>
    <dataValidation type="whole" allowBlank="1" showInputMessage="1" showErrorMessage="1" errorTitle="توجه" error="عددی از صفر (0) تا پنج هزار (۵۰۰۰) وارد نمایید (مطابق با آخرین حکم کارگزینی)" sqref="C6" xr:uid="{00000000-0002-0000-0000-000001000000}">
      <formula1>0</formula1>
      <formula2>5000</formula2>
    </dataValidation>
    <dataValidation type="whole" allowBlank="1" showInputMessage="1" showErrorMessage="1" errorTitle="توجه" error="عددی از صفر (0) تا شش هزار و دویست و چهل ۸۰۰۰ وارد نمایید (مطابق با آخرین حکم کارگزینی)" sqref="C7" xr:uid="{00000000-0002-0000-0000-000002000000}">
      <formula1>0</formula1>
      <formula2>8000</formula2>
    </dataValidation>
    <dataValidation type="whole" allowBlank="1" showInputMessage="1" showErrorMessage="1" errorTitle="توجه" error="در ورود اطلاعات دقت فرمایید_x000a_عددی بین صفر (0) تا هزار و دویست (۱۲۰۰) وارد نمایید (مطابق با آخرین حکم کارگزینی)" sqref="C11" xr:uid="{00000000-0002-0000-0000-000005000000}">
      <formula1>0</formula1>
      <formula2>1200</formula2>
    </dataValidation>
    <dataValidation type="whole" allowBlank="1" showInputMessage="1" showErrorMessage="1" errorTitle="توجه" error="در ورود اطلاعات دقت نمایید_x000a_عددی بین صفر (0) تا هزار و هفتصد (۱۷۰۰) وارد نمایید (مطابق با آخرین حکم کارگزینی)" sqref="C10" xr:uid="{00000000-0002-0000-0000-000006000000}">
      <formula1>0</formula1>
      <formula2>1700</formula2>
    </dataValidation>
    <dataValidation type="whole" allowBlank="1" showInputMessage="1" showErrorMessage="1" errorTitle="توجه" error="در ورود اطلاعات دقت فرمایید_x000a_عددی بین صفر (0) تا پنجاه میلیون (۵۰۰۰۰۰۰۰) وارد نمایید (مطابق با آخرین حکم کارگزینی)" sqref="F5" xr:uid="{00000000-0002-0000-0000-000008000000}">
      <formula1>0</formula1>
      <formula2>50000000</formula2>
    </dataValidation>
    <dataValidation type="whole" allowBlank="1" showInputMessage="1" showErrorMessage="1" errorTitle="توجه" error="دقت فرمایید!!!_x000a_امتیاز حق شغل را مطابق با آخرین حکم کارگزینی خود وارد کنید_x000a__x000a_از وارد کردن مبلغ خودداری گردد" sqref="C5" xr:uid="{00000000-0002-0000-0000-000009000000}">
      <formula1>0</formula1>
      <formula2>15000</formula2>
    </dataValidation>
    <dataValidation type="whole" allowBlank="1" showInputMessage="1" showErrorMessage="1" errorTitle="اخطار" error="عددی از  ۷۰۰ تا ۳۰۰۰_x000a_را وارد نمایید" sqref="C8" xr:uid="{00000000-0002-0000-0000-00000A000000}">
      <formula1>0</formula1>
      <formula2>3000</formula2>
    </dataValidation>
    <dataValidation type="whole" allowBlank="1" showInputMessage="1" showErrorMessage="1" errorTitle="توجه" error="در ورود اطلاعات دقت فرمایید_x000a_امتیاز مربوط به حق عائله مندی را مطابق آخرین حکم کارگزینی وارد نمایید_x000a_عدد صفر (0) یا عددی از هشتصد و ذه (810) تا هزار و دویست و پانزده (۱۲۱۵) صحیح است" sqref="C13" xr:uid="{00000000-0002-0000-0000-00000C000000}">
      <formula1>0</formula1>
      <formula2>1215</formula2>
    </dataValidation>
    <dataValidation type="whole" allowBlank="1" showInputMessage="1" showErrorMessage="1" errorTitle="توجه" error="در ورود اطلاعات دقت نمایید_x000a_عدد مربوط به امتیاز حق اولاد را مطابق با آخرین حکم کارگزینی وارد نمایید" sqref="C14" xr:uid="{00000000-0002-0000-0000-00000D000000}">
      <formula1>0</formula1>
      <formula2>2000</formula2>
    </dataValidation>
    <dataValidation type="whole" allowBlank="1" showInputMessage="1" showErrorMessage="1" errorTitle="اخطار" error="عددی از صفر (۰) تا چهار هزار و پانصد (۴۵۰۰) وارد نمایید (مطابق با آخرین حکم کارگزینی)" sqref="C12" xr:uid="{00000000-0002-0000-0000-00000E000000}">
      <formula1>0</formula1>
      <formula2>4500</formula2>
    </dataValidation>
    <dataValidation type="whole" allowBlank="1" showInputMessage="1" showErrorMessage="1" errorTitle="توجه" error="مطابق با آخرین حکم کارگزینی سال گذشته رقم مورد نظر را وارد نمایید." sqref="F9" xr:uid="{00000000-0002-0000-0000-000010000000}">
      <formula1>0</formula1>
      <formula2>60000000</formula2>
    </dataValidation>
    <dataValidation type="whole" allowBlank="1" showInputMessage="1" showErrorMessage="1" errorTitle="اخطار" error="مطابق با آخرین حکم کارگزینی سال گذشته رقم مورد نظر را وارد نمایید." sqref="F6:F8 F10" xr:uid="{00000000-0002-0000-0000-00000F000000}">
      <formula1>0</formula1>
      <formula2>50000000</formula2>
    </dataValidation>
  </dataValidations>
  <hyperlinks>
    <hyperlink ref="C16" location="'قرارداد قبلی'!A1" display="ورود" xr:uid="{00000000-0004-0000-0000-000000000000}"/>
    <hyperlink ref="C17" location="'جدول محاسبات'!A1" display="ورود" xr:uid="{00000000-0004-0000-0000-000001000000}"/>
    <hyperlink ref="C18" location="'قرارداد جدید'!A1" display="ورود" xr:uid="{00000000-0004-0000-0000-000002000000}"/>
    <hyperlink ref="E18:F18" r:id="rId1" display="پست الکترونیکی (Email)" xr:uid="{2B05ED91-ACB7-46D7-A665-BEF26B864927}"/>
    <hyperlink ref="E17:F17" r:id="rId2" display="اینستاگرام (instagram)" xr:uid="{77B3CFF7-85FE-4856-A543-44D833EFC87F}"/>
    <hyperlink ref="E14" r:id="rId3" display="https://shenasname.ir/" xr:uid="{F885E367-9435-4CF0-A6DB-69EA99830134}"/>
    <hyperlink ref="E15:F15" r:id="rId4" display="تهیه و تنظیم: صیاح الدین شهدی" xr:uid="{54617EF9-0246-4919-822D-D87CC76337E8}"/>
    <hyperlink ref="E16:F16" r:id="rId5" display="کارشناس  امور اداری و کارگزینی" xr:uid="{47AD1801-0159-4DB0-9100-E20F27FE2A1E}"/>
  </hyperlinks>
  <printOptions horizontalCentered="1"/>
  <pageMargins left="0.11811023622047245" right="0.11811023622047245" top="0.15748031496062992" bottom="0.19685039370078741" header="0.11811023622047245" footer="0.11811023622047245"/>
  <pageSetup paperSize="9" scale="97"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499984740745262"/>
    <pageSetUpPr fitToPage="1"/>
  </sheetPr>
  <dimension ref="A1:N113"/>
  <sheetViews>
    <sheetView showRowColHeaders="0" rightToLeft="1" topLeftCell="A16" zoomScaleNormal="100" workbookViewId="0">
      <selection activeCell="B27" sqref="B27:D27"/>
    </sheetView>
  </sheetViews>
  <sheetFormatPr defaultColWidth="9" defaultRowHeight="14.25" x14ac:dyDescent="0.2"/>
  <cols>
    <col min="1" max="1" width="4.25" style="51" customWidth="1"/>
    <col min="2" max="2" width="18.625" style="51" customWidth="1"/>
    <col min="3" max="3" width="24.75" style="51" customWidth="1"/>
    <col min="4" max="7" width="15.75" style="51" customWidth="1"/>
    <col min="8" max="8" width="10.875" style="51" customWidth="1"/>
    <col min="9" max="9" width="32" style="51" customWidth="1"/>
    <col min="10" max="10" width="13.875" style="51" customWidth="1"/>
    <col min="11" max="16384" width="9" style="51"/>
  </cols>
  <sheetData>
    <row r="1" spans="1:14" ht="30" customHeight="1" x14ac:dyDescent="0.2">
      <c r="A1" s="49"/>
      <c r="B1" s="245" t="s">
        <v>145</v>
      </c>
      <c r="C1" s="245"/>
      <c r="D1" s="245"/>
      <c r="E1" s="245"/>
      <c r="F1" s="245"/>
      <c r="G1" s="245"/>
      <c r="H1" s="49"/>
      <c r="I1" s="49"/>
      <c r="J1" s="49"/>
      <c r="K1" s="49"/>
      <c r="L1" s="49"/>
      <c r="M1" s="49"/>
      <c r="N1" s="49"/>
    </row>
    <row r="2" spans="1:14" ht="43.5" customHeight="1" x14ac:dyDescent="0.2">
      <c r="A2" s="49"/>
      <c r="B2" s="249" t="s">
        <v>16</v>
      </c>
      <c r="C2" s="249"/>
      <c r="D2" s="250" t="s">
        <v>223</v>
      </c>
      <c r="E2" s="251"/>
      <c r="F2" s="250" t="s">
        <v>224</v>
      </c>
      <c r="G2" s="251"/>
      <c r="H2" s="49"/>
      <c r="I2" s="49"/>
      <c r="J2" s="49"/>
      <c r="K2" s="49"/>
      <c r="L2" s="49"/>
      <c r="M2" s="49"/>
      <c r="N2" s="49"/>
    </row>
    <row r="3" spans="1:14" ht="25.5" customHeight="1" x14ac:dyDescent="0.2">
      <c r="A3" s="49"/>
      <c r="B3" s="249"/>
      <c r="C3" s="249"/>
      <c r="D3" s="219" t="s">
        <v>0</v>
      </c>
      <c r="E3" s="219" t="s">
        <v>1</v>
      </c>
      <c r="F3" s="219" t="s">
        <v>0</v>
      </c>
      <c r="G3" s="219" t="s">
        <v>1</v>
      </c>
      <c r="H3" s="49"/>
      <c r="I3" s="49"/>
      <c r="J3" s="49"/>
      <c r="K3" s="49"/>
      <c r="L3" s="49"/>
      <c r="M3" s="49"/>
      <c r="N3" s="49"/>
    </row>
    <row r="4" spans="1:14" ht="21" x14ac:dyDescent="0.2">
      <c r="A4" s="49"/>
      <c r="B4" s="252" t="s">
        <v>24</v>
      </c>
      <c r="C4" s="225" t="s">
        <v>3</v>
      </c>
      <c r="D4" s="75">
        <f>'ورود اطلاعات'!C5</f>
        <v>0</v>
      </c>
      <c r="E4" s="220">
        <f>D4*Sheet2!J111</f>
        <v>0</v>
      </c>
      <c r="F4" s="58">
        <f>D4*1.25</f>
        <v>0</v>
      </c>
      <c r="G4" s="221">
        <f>F4*Sheet2!J111</f>
        <v>0</v>
      </c>
      <c r="H4" s="49"/>
      <c r="I4" s="49"/>
      <c r="J4" s="49"/>
      <c r="K4" s="49"/>
      <c r="L4" s="49"/>
      <c r="M4" s="49"/>
      <c r="N4" s="49"/>
    </row>
    <row r="5" spans="1:14" ht="21" x14ac:dyDescent="0.2">
      <c r="A5" s="49"/>
      <c r="B5" s="252"/>
      <c r="C5" s="217" t="s">
        <v>4</v>
      </c>
      <c r="D5" s="223">
        <f>'ورود اطلاعات'!C6</f>
        <v>0</v>
      </c>
      <c r="E5" s="224">
        <f>D5*Sheet2!J111</f>
        <v>0</v>
      </c>
      <c r="F5" s="223">
        <f>D5*1.25</f>
        <v>0</v>
      </c>
      <c r="G5" s="224">
        <f>F5*Sheet2!J111</f>
        <v>0</v>
      </c>
      <c r="H5" s="49"/>
      <c r="I5" s="49"/>
      <c r="J5" s="49"/>
      <c r="K5" s="49"/>
      <c r="L5" s="49"/>
      <c r="M5" s="49"/>
      <c r="N5" s="49"/>
    </row>
    <row r="6" spans="1:14" ht="21" x14ac:dyDescent="0.2">
      <c r="A6" s="49"/>
      <c r="B6" s="252"/>
      <c r="C6" s="225" t="s">
        <v>5</v>
      </c>
      <c r="D6" s="75">
        <f>'ورود اطلاعات'!C7</f>
        <v>0</v>
      </c>
      <c r="E6" s="220">
        <f>D6*Sheet2!J111</f>
        <v>0</v>
      </c>
      <c r="F6" s="75">
        <f>D6*1.25</f>
        <v>0</v>
      </c>
      <c r="G6" s="221">
        <f>F6*Sheet2!J111</f>
        <v>0</v>
      </c>
      <c r="H6" s="49"/>
      <c r="I6" s="49"/>
      <c r="J6" s="49"/>
      <c r="K6" s="49"/>
      <c r="L6" s="49"/>
      <c r="M6" s="49"/>
      <c r="N6" s="49"/>
    </row>
    <row r="7" spans="1:14" ht="21" x14ac:dyDescent="0.2">
      <c r="A7" s="49"/>
      <c r="B7" s="252"/>
      <c r="C7" s="218" t="s">
        <v>6</v>
      </c>
      <c r="D7" s="95">
        <f>SUM(D4:D6)</f>
        <v>0</v>
      </c>
      <c r="E7" s="222">
        <f>SUM(E4:E6)</f>
        <v>0</v>
      </c>
      <c r="F7" s="95">
        <f>SUM(F4:F6)</f>
        <v>0</v>
      </c>
      <c r="G7" s="222">
        <f>SUM(G4:G6)</f>
        <v>0</v>
      </c>
      <c r="H7" s="49"/>
      <c r="I7" s="49"/>
      <c r="J7" s="49"/>
      <c r="K7" s="49"/>
      <c r="L7" s="49"/>
      <c r="M7" s="49"/>
      <c r="N7" s="49"/>
    </row>
    <row r="8" spans="1:14" ht="21" x14ac:dyDescent="0.2">
      <c r="A8" s="49"/>
      <c r="B8" s="246" t="s">
        <v>17</v>
      </c>
      <c r="C8" s="246"/>
      <c r="D8" s="75">
        <f>'ورود اطلاعات'!C8</f>
        <v>0</v>
      </c>
      <c r="E8" s="220">
        <f>D8*Sheet2!J111</f>
        <v>0</v>
      </c>
      <c r="F8" s="75">
        <f>D8*1.25</f>
        <v>0</v>
      </c>
      <c r="G8" s="220">
        <f>F8*Sheet2!J111</f>
        <v>0</v>
      </c>
      <c r="H8" s="49"/>
      <c r="I8" s="49"/>
      <c r="J8" s="49"/>
      <c r="K8" s="49"/>
      <c r="L8" s="49"/>
      <c r="M8" s="49"/>
      <c r="N8" s="49"/>
    </row>
    <row r="9" spans="1:14" ht="21" x14ac:dyDescent="0.2">
      <c r="A9" s="49"/>
      <c r="B9" s="247" t="s">
        <v>25</v>
      </c>
      <c r="C9" s="247"/>
      <c r="D9" s="223"/>
      <c r="E9" s="224">
        <f>'ورود اطلاعات'!F5</f>
        <v>0</v>
      </c>
      <c r="F9" s="223"/>
      <c r="G9" s="224">
        <f>IF('ورود اطلاعات'!F5=0,0,SUM(G4,G5,G6,G8,G12,G13,G14,G15)*Sheet2!I33%)</f>
        <v>0</v>
      </c>
      <c r="H9" s="49"/>
      <c r="I9" s="49"/>
      <c r="J9" s="49"/>
      <c r="K9" s="49"/>
      <c r="L9" s="49"/>
      <c r="M9" s="49"/>
      <c r="N9" s="49"/>
    </row>
    <row r="10" spans="1:14" ht="21" x14ac:dyDescent="0.2">
      <c r="A10" s="49"/>
      <c r="B10" s="246" t="s">
        <v>27</v>
      </c>
      <c r="C10" s="246"/>
      <c r="D10" s="75"/>
      <c r="E10" s="220">
        <f>'ورود اطلاعات'!F6</f>
        <v>0</v>
      </c>
      <c r="F10" s="75"/>
      <c r="G10" s="220">
        <f>IF('ورود اطلاعات'!F6=0,0,Sheet2!AQ44*Sheet2!I31%)</f>
        <v>0</v>
      </c>
      <c r="H10" s="49"/>
      <c r="I10" s="49"/>
      <c r="J10" s="49"/>
      <c r="K10" s="49"/>
      <c r="L10" s="49"/>
      <c r="M10" s="49"/>
      <c r="N10" s="49"/>
    </row>
    <row r="11" spans="1:14" ht="21" x14ac:dyDescent="0.2">
      <c r="A11" s="49"/>
      <c r="B11" s="247" t="s">
        <v>26</v>
      </c>
      <c r="C11" s="247"/>
      <c r="D11" s="223"/>
      <c r="E11" s="224">
        <f>'ورود اطلاعات'!F7</f>
        <v>0</v>
      </c>
      <c r="F11" s="223"/>
      <c r="G11" s="224">
        <f>IF('ورود اطلاعات'!F7=0,0,Sheet2!AQ44*Sheet2!I32%)</f>
        <v>0</v>
      </c>
      <c r="H11" s="49"/>
      <c r="I11" s="49"/>
      <c r="J11" s="49"/>
      <c r="K11" s="49"/>
      <c r="L11" s="49"/>
      <c r="M11" s="49"/>
      <c r="N11" s="49"/>
    </row>
    <row r="12" spans="1:14" ht="21" x14ac:dyDescent="0.2">
      <c r="A12" s="49"/>
      <c r="B12" s="246" t="s">
        <v>18</v>
      </c>
      <c r="C12" s="246"/>
      <c r="D12" s="75">
        <f>'ورود اطلاعات'!C9</f>
        <v>0</v>
      </c>
      <c r="E12" s="220">
        <f>D12*Sheet2!J111</f>
        <v>0</v>
      </c>
      <c r="F12" s="75">
        <f>D12*1.25</f>
        <v>0</v>
      </c>
      <c r="G12" s="220">
        <f>F12*Sheet2!J111</f>
        <v>0</v>
      </c>
      <c r="H12" s="49"/>
      <c r="I12" s="49"/>
      <c r="J12" s="49"/>
      <c r="K12" s="49"/>
      <c r="L12" s="49"/>
      <c r="M12" s="49"/>
      <c r="N12" s="49"/>
    </row>
    <row r="13" spans="1:14" ht="21" x14ac:dyDescent="0.2">
      <c r="A13" s="49"/>
      <c r="B13" s="247" t="s">
        <v>19</v>
      </c>
      <c r="C13" s="247"/>
      <c r="D13" s="223">
        <f>'ورود اطلاعات'!C10</f>
        <v>0</v>
      </c>
      <c r="E13" s="224">
        <f>D13*Sheet2!J111</f>
        <v>0</v>
      </c>
      <c r="F13" s="223">
        <f>D13*1.25</f>
        <v>0</v>
      </c>
      <c r="G13" s="224">
        <f>F13*Sheet2!J111</f>
        <v>0</v>
      </c>
      <c r="H13" s="49"/>
      <c r="I13" s="49"/>
      <c r="J13" s="49"/>
      <c r="K13" s="49"/>
      <c r="L13" s="49"/>
      <c r="M13" s="49"/>
      <c r="N13" s="49"/>
    </row>
    <row r="14" spans="1:14" ht="21" x14ac:dyDescent="0.2">
      <c r="A14" s="49"/>
      <c r="B14" s="246" t="s">
        <v>20</v>
      </c>
      <c r="C14" s="246"/>
      <c r="D14" s="75">
        <f>'ورود اطلاعات'!C11</f>
        <v>0</v>
      </c>
      <c r="E14" s="220">
        <f>D14*Sheet2!J111</f>
        <v>0</v>
      </c>
      <c r="F14" s="75">
        <f>D14*1.25</f>
        <v>0</v>
      </c>
      <c r="G14" s="220">
        <f>F14*Sheet2!J111</f>
        <v>0</v>
      </c>
      <c r="H14" s="49"/>
      <c r="I14" s="49"/>
      <c r="J14" s="49"/>
      <c r="K14" s="49"/>
      <c r="L14" s="49"/>
      <c r="M14" s="49"/>
      <c r="N14" s="49"/>
    </row>
    <row r="15" spans="1:14" ht="21" x14ac:dyDescent="0.2">
      <c r="A15" s="49"/>
      <c r="B15" s="247" t="s">
        <v>21</v>
      </c>
      <c r="C15" s="247"/>
      <c r="D15" s="223">
        <f>'ورود اطلاعات'!C12</f>
        <v>0</v>
      </c>
      <c r="E15" s="224">
        <f>D15*Sheet2!J111</f>
        <v>0</v>
      </c>
      <c r="F15" s="223">
        <f>D15*1.25</f>
        <v>0</v>
      </c>
      <c r="G15" s="224">
        <f>F15*Sheet2!J111</f>
        <v>0</v>
      </c>
      <c r="H15" s="49"/>
      <c r="I15" s="49"/>
      <c r="J15" s="49"/>
      <c r="K15" s="49"/>
      <c r="L15" s="49"/>
      <c r="M15" s="49"/>
      <c r="N15" s="49"/>
    </row>
    <row r="16" spans="1:14" ht="21" x14ac:dyDescent="0.2">
      <c r="A16" s="49"/>
      <c r="B16" s="246" t="s">
        <v>22</v>
      </c>
      <c r="C16" s="246"/>
      <c r="D16" s="75">
        <f>'ورود اطلاعات'!C13</f>
        <v>0</v>
      </c>
      <c r="E16" s="220">
        <f>D16*2438</f>
        <v>0</v>
      </c>
      <c r="F16" s="75">
        <f>D16</f>
        <v>0</v>
      </c>
      <c r="G16" s="220">
        <f>F16*Sheet2!J111</f>
        <v>0</v>
      </c>
      <c r="H16" s="49"/>
      <c r="I16" s="49"/>
      <c r="J16" s="49"/>
      <c r="K16" s="49"/>
      <c r="L16" s="49"/>
      <c r="M16" s="49"/>
      <c r="N16" s="49"/>
    </row>
    <row r="17" spans="1:14" ht="21" x14ac:dyDescent="0.2">
      <c r="A17" s="49"/>
      <c r="B17" s="247" t="s">
        <v>23</v>
      </c>
      <c r="C17" s="247"/>
      <c r="D17" s="223">
        <f>'ورود اطلاعات'!C14</f>
        <v>0</v>
      </c>
      <c r="E17" s="224">
        <f>D17*2438</f>
        <v>0</v>
      </c>
      <c r="F17" s="223">
        <f>Sheet2!G70</f>
        <v>0</v>
      </c>
      <c r="G17" s="224">
        <f>F17*Sheet2!J111</f>
        <v>0</v>
      </c>
      <c r="H17" s="49"/>
      <c r="I17" s="49"/>
      <c r="J17" s="49"/>
      <c r="K17" s="49"/>
      <c r="L17" s="49"/>
      <c r="M17" s="49"/>
      <c r="N17" s="49"/>
    </row>
    <row r="18" spans="1:14" ht="21" x14ac:dyDescent="0.2">
      <c r="A18" s="49"/>
      <c r="B18" s="246" t="s">
        <v>136</v>
      </c>
      <c r="C18" s="246"/>
      <c r="D18" s="75"/>
      <c r="E18" s="220">
        <f>'ورود اطلاعات'!F8</f>
        <v>0</v>
      </c>
      <c r="F18" s="75"/>
      <c r="G18" s="220">
        <f>IF('ورود اطلاعات'!F8=0,0,G4*Sheet2!I34%)</f>
        <v>0</v>
      </c>
      <c r="H18" s="49"/>
      <c r="I18" s="49"/>
      <c r="J18" s="49"/>
      <c r="K18" s="49"/>
      <c r="L18" s="49"/>
      <c r="M18" s="49"/>
      <c r="N18" s="49"/>
    </row>
    <row r="19" spans="1:14" ht="21" x14ac:dyDescent="0.2">
      <c r="A19" s="49"/>
      <c r="B19" s="247" t="s">
        <v>13</v>
      </c>
      <c r="C19" s="247"/>
      <c r="D19" s="223"/>
      <c r="E19" s="224">
        <f>'ورود اطلاعات'!F9</f>
        <v>0</v>
      </c>
      <c r="F19" s="223"/>
      <c r="G19" s="224">
        <v>0</v>
      </c>
      <c r="H19" s="49"/>
      <c r="I19" s="49"/>
      <c r="J19" s="49"/>
      <c r="K19" s="49"/>
      <c r="L19" s="49"/>
      <c r="M19" s="49"/>
      <c r="N19" s="49"/>
    </row>
    <row r="20" spans="1:14" ht="21" x14ac:dyDescent="0.2">
      <c r="A20" s="49"/>
      <c r="B20" s="246" t="s">
        <v>202</v>
      </c>
      <c r="C20" s="246"/>
      <c r="D20" s="75"/>
      <c r="E20" s="220">
        <f>'ورود اطلاعات'!F10</f>
        <v>0</v>
      </c>
      <c r="F20" s="75"/>
      <c r="G20" s="220">
        <f>IF(Sheet2!J115&lt;28000000,28000000-Sheet2!J115,0)</f>
        <v>28000000</v>
      </c>
      <c r="H20" s="49"/>
      <c r="I20" s="49"/>
      <c r="J20" s="49"/>
      <c r="K20" s="49"/>
      <c r="L20" s="49"/>
      <c r="M20" s="49"/>
      <c r="N20" s="49"/>
    </row>
    <row r="21" spans="1:14" ht="26.25" customHeight="1" x14ac:dyDescent="0.2">
      <c r="A21" s="49"/>
      <c r="B21" s="248" t="s">
        <v>11</v>
      </c>
      <c r="C21" s="248"/>
      <c r="D21" s="95">
        <f>SUM(D7:D19)</f>
        <v>0</v>
      </c>
      <c r="E21" s="222">
        <f>SUM(E7:E19)</f>
        <v>0</v>
      </c>
      <c r="F21" s="95">
        <f>SUM(F7:F19)</f>
        <v>0</v>
      </c>
      <c r="G21" s="222">
        <f>SUM(G7:G20)</f>
        <v>28000000</v>
      </c>
      <c r="H21" s="49"/>
      <c r="I21" s="49"/>
      <c r="J21" s="49"/>
      <c r="K21" s="49"/>
      <c r="L21" s="49"/>
      <c r="M21" s="49"/>
      <c r="N21" s="49"/>
    </row>
    <row r="22" spans="1:14" ht="18" customHeight="1" x14ac:dyDescent="0.2">
      <c r="A22" s="49"/>
      <c r="B22" s="49"/>
      <c r="C22" s="49"/>
      <c r="D22" s="49"/>
      <c r="E22" s="49"/>
      <c r="F22" s="49"/>
      <c r="G22" s="49"/>
      <c r="H22" s="49"/>
      <c r="I22" s="49"/>
      <c r="J22" s="49"/>
      <c r="K22" s="49"/>
      <c r="L22" s="49"/>
      <c r="M22" s="49"/>
      <c r="N22" s="49"/>
    </row>
    <row r="23" spans="1:14" ht="25.5" customHeight="1" x14ac:dyDescent="0.2">
      <c r="A23" s="49"/>
      <c r="B23" s="258" t="s">
        <v>144</v>
      </c>
      <c r="C23" s="258"/>
      <c r="D23" s="258"/>
      <c r="E23" s="204" t="s">
        <v>221</v>
      </c>
      <c r="F23" s="204" t="s">
        <v>222</v>
      </c>
      <c r="G23" s="204" t="s">
        <v>140</v>
      </c>
      <c r="H23" s="49"/>
      <c r="I23" s="49"/>
      <c r="J23" s="49"/>
      <c r="K23" s="49"/>
      <c r="L23" s="49"/>
      <c r="M23" s="49"/>
      <c r="N23" s="49"/>
    </row>
    <row r="24" spans="1:14" ht="20.25" x14ac:dyDescent="0.2">
      <c r="A24" s="49"/>
      <c r="B24" s="242" t="s">
        <v>141</v>
      </c>
      <c r="C24" s="242"/>
      <c r="D24" s="242"/>
      <c r="E24" s="123">
        <f>E7/176</f>
        <v>0</v>
      </c>
      <c r="F24" s="205">
        <f>G7/176</f>
        <v>0</v>
      </c>
      <c r="G24" s="206">
        <f>IF(F24=0,0,((F24-E24)/E24)*100)</f>
        <v>0</v>
      </c>
      <c r="H24" s="49"/>
      <c r="I24" s="49"/>
      <c r="J24" s="49"/>
      <c r="K24" s="49"/>
      <c r="L24" s="49"/>
      <c r="M24" s="49"/>
      <c r="N24" s="49"/>
    </row>
    <row r="25" spans="1:14" ht="20.25" x14ac:dyDescent="0.2">
      <c r="A25" s="49"/>
      <c r="B25" s="239" t="s">
        <v>181</v>
      </c>
      <c r="C25" s="239"/>
      <c r="D25" s="239"/>
      <c r="E25" s="226">
        <f>SUM(E4,E5,E6,E8,E9,E12,E13,E14,E15,E19)</f>
        <v>0</v>
      </c>
      <c r="F25" s="226">
        <f>SUM(G4,G5,G6,G8,G9,G12,G13,G14,G15)</f>
        <v>0</v>
      </c>
      <c r="G25" s="227">
        <f>IF(F25=0,0,((F25-E25)*100)/E25)</f>
        <v>0</v>
      </c>
      <c r="H25" s="49"/>
      <c r="I25" s="49"/>
      <c r="J25" s="49"/>
      <c r="K25" s="49"/>
      <c r="L25" s="49"/>
      <c r="M25" s="49"/>
      <c r="N25" s="49"/>
    </row>
    <row r="26" spans="1:14" ht="20.25" x14ac:dyDescent="0.2">
      <c r="A26" s="49"/>
      <c r="B26" s="242" t="s">
        <v>142</v>
      </c>
      <c r="C26" s="242"/>
      <c r="D26" s="242"/>
      <c r="E26" s="123">
        <f>E21</f>
        <v>0</v>
      </c>
      <c r="F26" s="123">
        <f>G21</f>
        <v>28000000</v>
      </c>
      <c r="G26" s="206" t="e">
        <f>((F26-E26)*100)/E26</f>
        <v>#DIV/0!</v>
      </c>
      <c r="H26" s="49"/>
      <c r="I26" s="49"/>
      <c r="J26" s="49"/>
      <c r="K26" s="49"/>
      <c r="L26" s="49"/>
      <c r="M26" s="49"/>
      <c r="N26" s="49"/>
    </row>
    <row r="27" spans="1:14" ht="20.25" x14ac:dyDescent="0.2">
      <c r="A27" s="49"/>
      <c r="B27" s="239" t="s">
        <v>143</v>
      </c>
      <c r="C27" s="239"/>
      <c r="D27" s="239"/>
      <c r="E27" s="226" t="s">
        <v>178</v>
      </c>
      <c r="F27" s="226">
        <f>G21-E21</f>
        <v>28000000</v>
      </c>
      <c r="G27" s="227" t="e">
        <f>G26</f>
        <v>#DIV/0!</v>
      </c>
      <c r="H27" s="49"/>
      <c r="I27" s="49"/>
      <c r="J27" s="49"/>
      <c r="K27" s="49"/>
      <c r="L27" s="49"/>
      <c r="M27" s="49"/>
      <c r="N27" s="49"/>
    </row>
    <row r="28" spans="1:14" ht="21" customHeight="1" thickBot="1" x14ac:dyDescent="0.25">
      <c r="A28" s="49"/>
      <c r="B28" s="134"/>
      <c r="C28" s="134"/>
      <c r="D28" s="134"/>
      <c r="E28" s="134"/>
      <c r="F28" s="49"/>
      <c r="G28" s="49"/>
      <c r="H28" s="83"/>
      <c r="I28" s="83"/>
      <c r="J28" s="83"/>
      <c r="K28" s="83"/>
      <c r="L28" s="49"/>
      <c r="M28" s="49"/>
      <c r="N28" s="49"/>
    </row>
    <row r="29" spans="1:14" ht="21" customHeight="1" thickBot="1" x14ac:dyDescent="0.25">
      <c r="A29" s="49"/>
      <c r="B29" s="240" t="s">
        <v>30</v>
      </c>
      <c r="C29" s="240"/>
      <c r="D29" s="240"/>
      <c r="E29" s="240"/>
      <c r="F29" s="255" t="s">
        <v>189</v>
      </c>
      <c r="G29" s="256"/>
      <c r="H29" s="83"/>
      <c r="I29" s="83"/>
      <c r="J29" s="129"/>
      <c r="K29" s="129"/>
      <c r="L29" s="49"/>
      <c r="M29" s="49"/>
      <c r="N29" s="49"/>
    </row>
    <row r="30" spans="1:14" ht="21" customHeight="1" thickBot="1" x14ac:dyDescent="0.25">
      <c r="A30" s="82"/>
      <c r="B30" s="243" t="s">
        <v>31</v>
      </c>
      <c r="C30" s="244"/>
      <c r="D30" s="244"/>
      <c r="E30" s="244"/>
      <c r="F30" s="49"/>
      <c r="G30" s="49"/>
      <c r="H30" s="83"/>
      <c r="I30" s="83"/>
      <c r="J30" s="83"/>
      <c r="K30" s="83"/>
      <c r="L30" s="49"/>
      <c r="M30" s="49"/>
      <c r="N30" s="49"/>
    </row>
    <row r="31" spans="1:14" ht="21" customHeight="1" thickBot="1" x14ac:dyDescent="0.25">
      <c r="A31" s="82"/>
      <c r="B31" s="240" t="s">
        <v>125</v>
      </c>
      <c r="C31" s="241"/>
      <c r="D31" s="241"/>
      <c r="E31" s="241"/>
      <c r="F31" s="255" t="s">
        <v>227</v>
      </c>
      <c r="G31" s="256"/>
      <c r="H31" s="83"/>
      <c r="I31" s="83"/>
      <c r="J31" s="129"/>
      <c r="K31" s="129"/>
      <c r="L31" s="49"/>
      <c r="M31" s="49"/>
      <c r="N31" s="49"/>
    </row>
    <row r="32" spans="1:14" ht="21" customHeight="1" thickBot="1" x14ac:dyDescent="0.25">
      <c r="A32" s="82"/>
      <c r="B32" s="254" t="s">
        <v>190</v>
      </c>
      <c r="C32" s="254"/>
      <c r="D32" s="254"/>
      <c r="E32" s="254"/>
      <c r="F32" s="49"/>
      <c r="G32" s="49"/>
      <c r="H32" s="83"/>
      <c r="I32" s="83"/>
      <c r="J32" s="83"/>
      <c r="K32" s="83"/>
      <c r="L32" s="49"/>
      <c r="M32" s="49"/>
      <c r="N32" s="49"/>
    </row>
    <row r="33" spans="1:14" ht="21" customHeight="1" thickBot="1" x14ac:dyDescent="0.25">
      <c r="A33" s="82"/>
      <c r="B33" s="243" t="s">
        <v>126</v>
      </c>
      <c r="C33" s="257"/>
      <c r="D33" s="257"/>
      <c r="E33" s="257"/>
      <c r="F33" s="255" t="s">
        <v>228</v>
      </c>
      <c r="G33" s="256"/>
      <c r="H33" s="83"/>
      <c r="I33" s="83"/>
      <c r="J33" s="129"/>
      <c r="K33" s="129"/>
      <c r="L33" s="49"/>
      <c r="M33" s="49"/>
      <c r="N33" s="49"/>
    </row>
    <row r="34" spans="1:14" ht="27" customHeight="1" thickBot="1" x14ac:dyDescent="0.55000000000000004">
      <c r="A34" s="82"/>
      <c r="B34" s="136" t="s">
        <v>218</v>
      </c>
      <c r="C34" s="49"/>
      <c r="D34" s="49"/>
      <c r="E34" s="49"/>
      <c r="F34" s="49"/>
      <c r="G34" s="49"/>
      <c r="H34" s="253"/>
      <c r="I34" s="253"/>
      <c r="J34" s="253"/>
      <c r="K34" s="253"/>
      <c r="L34" s="49"/>
      <c r="M34" s="49"/>
      <c r="N34" s="49"/>
    </row>
    <row r="35" spans="1:14" ht="21.75" customHeight="1" x14ac:dyDescent="0.2">
      <c r="A35" s="82"/>
      <c r="B35" s="238" t="str">
        <f>IF(G21&lt;E21,"- متاسفانه با اجرای همسان سازی حقوق و مزایای کارکنان قراردادی با کارمندان پیمانی، مجموع رقم قرارداد شما نسبت به قبل کاهش می یابد.","- خوشبختانه با اجرای همسان سازی حقوق و مزایای کارکنان قراردادی با کارمندان پیمانی، شما مشمول افزایش در رقم قرارداد خواهید بود.")</f>
        <v>- خوشبختانه با اجرای همسان سازی حقوق و مزایای کارکنان قراردادی با کارمندان پیمانی، شما مشمول افزایش در رقم قرارداد خواهید بود.</v>
      </c>
      <c r="C35" s="238"/>
      <c r="D35" s="238"/>
      <c r="E35" s="238"/>
      <c r="F35" s="238"/>
      <c r="G35" s="238"/>
      <c r="H35" s="135"/>
      <c r="I35" s="81"/>
      <c r="J35" s="49"/>
      <c r="K35" s="49"/>
      <c r="L35" s="49"/>
    </row>
    <row r="36" spans="1:14" x14ac:dyDescent="0.2">
      <c r="A36" s="49"/>
      <c r="B36" s="83"/>
      <c r="C36" s="83"/>
      <c r="D36" s="83"/>
      <c r="E36" s="83"/>
      <c r="F36" s="83"/>
      <c r="G36" s="83"/>
      <c r="H36" s="49"/>
      <c r="I36" s="49"/>
      <c r="J36" s="49"/>
      <c r="K36" s="49"/>
      <c r="L36" s="49"/>
    </row>
    <row r="37" spans="1:14" x14ac:dyDescent="0.2">
      <c r="A37" s="49"/>
      <c r="B37" s="49"/>
      <c r="C37" s="49"/>
      <c r="D37" s="49"/>
      <c r="E37" s="49"/>
      <c r="F37" s="49"/>
      <c r="G37" s="49"/>
      <c r="H37" s="49"/>
      <c r="I37" s="49"/>
      <c r="J37" s="49"/>
      <c r="K37" s="49"/>
      <c r="L37" s="49"/>
    </row>
    <row r="38" spans="1:14" x14ac:dyDescent="0.2">
      <c r="A38" s="49"/>
      <c r="B38" s="49"/>
      <c r="C38" s="49"/>
      <c r="D38" s="49"/>
      <c r="E38" s="49"/>
      <c r="F38" s="49"/>
      <c r="G38" s="49"/>
      <c r="H38" s="49"/>
      <c r="I38" s="49"/>
      <c r="J38" s="49"/>
      <c r="K38" s="49"/>
      <c r="L38" s="49"/>
    </row>
    <row r="39" spans="1:14" x14ac:dyDescent="0.2">
      <c r="A39" s="49"/>
      <c r="B39" s="49"/>
      <c r="C39" s="49"/>
      <c r="D39" s="49"/>
      <c r="E39" s="49"/>
      <c r="F39" s="49"/>
      <c r="G39" s="49"/>
      <c r="H39" s="49"/>
      <c r="I39" s="49"/>
      <c r="J39" s="49"/>
      <c r="K39" s="49"/>
      <c r="L39" s="49"/>
    </row>
    <row r="40" spans="1:14" x14ac:dyDescent="0.2">
      <c r="A40" s="49"/>
      <c r="B40" s="49"/>
      <c r="C40" s="49"/>
      <c r="D40" s="49"/>
      <c r="E40" s="49"/>
      <c r="F40" s="49"/>
      <c r="G40" s="49"/>
      <c r="H40" s="49"/>
      <c r="I40" s="49"/>
      <c r="J40" s="49"/>
      <c r="K40" s="49"/>
      <c r="L40" s="49"/>
    </row>
    <row r="41" spans="1:14" x14ac:dyDescent="0.2">
      <c r="A41" s="49"/>
      <c r="B41" s="49"/>
      <c r="C41" s="49"/>
      <c r="D41" s="49"/>
      <c r="E41" s="49"/>
      <c r="F41" s="49"/>
      <c r="G41" s="49"/>
      <c r="H41" s="49"/>
      <c r="I41" s="49"/>
      <c r="J41" s="49"/>
      <c r="K41" s="49"/>
      <c r="L41" s="49"/>
    </row>
    <row r="42" spans="1:14" x14ac:dyDescent="0.2">
      <c r="A42" s="49"/>
      <c r="B42" s="49"/>
      <c r="C42" s="49"/>
      <c r="D42" s="49"/>
      <c r="E42" s="49"/>
      <c r="F42" s="49"/>
      <c r="G42" s="49"/>
      <c r="H42" s="49"/>
      <c r="I42" s="49"/>
      <c r="J42" s="49"/>
      <c r="K42" s="49"/>
      <c r="L42" s="49"/>
    </row>
    <row r="43" spans="1:14" x14ac:dyDescent="0.2">
      <c r="A43" s="49"/>
      <c r="B43" s="49"/>
      <c r="C43" s="49"/>
      <c r="D43" s="49"/>
      <c r="E43" s="49"/>
      <c r="F43" s="49"/>
      <c r="G43" s="49"/>
      <c r="H43" s="49"/>
      <c r="I43" s="49"/>
      <c r="J43" s="49"/>
      <c r="K43" s="49"/>
      <c r="L43" s="49"/>
    </row>
    <row r="44" spans="1:14" x14ac:dyDescent="0.2">
      <c r="A44" s="49"/>
      <c r="B44" s="49"/>
      <c r="C44" s="49"/>
      <c r="D44" s="49"/>
      <c r="E44" s="49"/>
      <c r="F44" s="49"/>
      <c r="G44" s="49"/>
      <c r="H44" s="49"/>
      <c r="I44" s="49"/>
      <c r="J44" s="49"/>
      <c r="K44" s="49"/>
      <c r="L44" s="49"/>
    </row>
    <row r="45" spans="1:14" x14ac:dyDescent="0.2">
      <c r="A45" s="49"/>
      <c r="B45" s="49"/>
      <c r="C45" s="49"/>
      <c r="D45" s="49"/>
      <c r="E45" s="49"/>
      <c r="F45" s="49"/>
      <c r="G45" s="49"/>
      <c r="H45" s="49"/>
      <c r="I45" s="49"/>
      <c r="J45" s="49"/>
      <c r="K45" s="49"/>
      <c r="L45" s="49"/>
    </row>
    <row r="46" spans="1:14" x14ac:dyDescent="0.2">
      <c r="A46" s="49"/>
      <c r="B46" s="49"/>
      <c r="C46" s="49"/>
      <c r="D46" s="49"/>
      <c r="E46" s="49"/>
      <c r="F46" s="49"/>
      <c r="G46" s="49"/>
      <c r="H46" s="49"/>
      <c r="I46" s="49"/>
      <c r="J46" s="49"/>
      <c r="K46" s="49"/>
      <c r="L46" s="49"/>
    </row>
    <row r="47" spans="1:14" x14ac:dyDescent="0.2">
      <c r="A47" s="49"/>
      <c r="B47" s="49"/>
      <c r="C47" s="49"/>
      <c r="D47" s="49"/>
      <c r="E47" s="49"/>
      <c r="F47" s="49"/>
      <c r="G47" s="49"/>
      <c r="H47" s="49"/>
      <c r="I47" s="49"/>
      <c r="J47" s="49"/>
      <c r="K47" s="49"/>
      <c r="L47" s="49"/>
    </row>
    <row r="48" spans="1:14" x14ac:dyDescent="0.2">
      <c r="A48" s="49"/>
      <c r="B48" s="49"/>
      <c r="C48" s="49"/>
      <c r="D48" s="49"/>
      <c r="E48" s="49"/>
      <c r="F48" s="49"/>
      <c r="G48" s="49"/>
      <c r="H48" s="49"/>
      <c r="I48" s="49"/>
      <c r="J48" s="49"/>
      <c r="K48" s="49"/>
      <c r="L48" s="49"/>
    </row>
    <row r="49" spans="1:12" x14ac:dyDescent="0.2">
      <c r="A49" s="49"/>
      <c r="B49" s="49"/>
      <c r="C49" s="49"/>
      <c r="D49" s="49"/>
      <c r="E49" s="49"/>
      <c r="F49" s="49"/>
      <c r="G49" s="49"/>
      <c r="H49" s="49"/>
      <c r="I49" s="49"/>
      <c r="J49" s="49"/>
      <c r="K49" s="49"/>
      <c r="L49" s="49"/>
    </row>
    <row r="50" spans="1:12" x14ac:dyDescent="0.2">
      <c r="A50" s="49"/>
      <c r="B50" s="49"/>
      <c r="C50" s="49"/>
      <c r="D50" s="49"/>
      <c r="E50" s="49"/>
      <c r="F50" s="49"/>
      <c r="G50" s="49"/>
      <c r="H50" s="49"/>
      <c r="I50" s="49"/>
      <c r="J50" s="49"/>
      <c r="K50" s="49"/>
      <c r="L50" s="49"/>
    </row>
    <row r="51" spans="1:12" x14ac:dyDescent="0.2">
      <c r="A51" s="49"/>
      <c r="B51" s="49"/>
      <c r="C51" s="49"/>
      <c r="D51" s="49"/>
      <c r="E51" s="49"/>
      <c r="F51" s="49"/>
      <c r="G51" s="49"/>
      <c r="H51" s="49"/>
      <c r="I51" s="49"/>
      <c r="J51" s="49"/>
      <c r="K51" s="49"/>
      <c r="L51" s="49"/>
    </row>
    <row r="52" spans="1:12" x14ac:dyDescent="0.2">
      <c r="A52" s="49"/>
      <c r="B52" s="49"/>
      <c r="C52" s="49"/>
      <c r="D52" s="49"/>
      <c r="E52" s="49"/>
      <c r="F52" s="49"/>
      <c r="G52" s="49"/>
      <c r="H52" s="49"/>
      <c r="I52" s="49"/>
      <c r="J52" s="49"/>
      <c r="K52" s="49"/>
      <c r="L52" s="49"/>
    </row>
    <row r="53" spans="1:12" x14ac:dyDescent="0.2">
      <c r="A53" s="49"/>
      <c r="B53" s="49"/>
      <c r="C53" s="49"/>
      <c r="D53" s="49"/>
      <c r="E53" s="49"/>
      <c r="F53" s="49"/>
      <c r="G53" s="49"/>
      <c r="H53" s="49"/>
      <c r="I53" s="49"/>
      <c r="J53" s="49"/>
      <c r="K53" s="49"/>
      <c r="L53" s="49"/>
    </row>
    <row r="54" spans="1:12" x14ac:dyDescent="0.2">
      <c r="A54" s="49"/>
      <c r="B54" s="49"/>
      <c r="C54" s="49"/>
      <c r="D54" s="49"/>
      <c r="E54" s="49"/>
      <c r="F54" s="49"/>
      <c r="G54" s="49"/>
      <c r="H54" s="49"/>
      <c r="I54" s="49"/>
      <c r="J54" s="49"/>
      <c r="K54" s="49"/>
      <c r="L54" s="49"/>
    </row>
    <row r="55" spans="1:12" x14ac:dyDescent="0.2">
      <c r="A55" s="49"/>
      <c r="B55" s="49"/>
      <c r="C55" s="49"/>
      <c r="D55" s="49"/>
      <c r="E55" s="49"/>
      <c r="F55" s="49"/>
      <c r="G55" s="49"/>
      <c r="H55" s="49"/>
      <c r="I55" s="49"/>
      <c r="J55" s="49"/>
      <c r="K55" s="49"/>
      <c r="L55" s="49"/>
    </row>
    <row r="56" spans="1:12" x14ac:dyDescent="0.2">
      <c r="A56" s="49"/>
      <c r="B56" s="49"/>
      <c r="C56" s="49"/>
      <c r="D56" s="49"/>
      <c r="E56" s="49"/>
      <c r="F56" s="49"/>
      <c r="G56" s="49"/>
      <c r="H56" s="49"/>
      <c r="I56" s="49"/>
      <c r="J56" s="49"/>
      <c r="K56" s="49"/>
      <c r="L56" s="49"/>
    </row>
    <row r="57" spans="1:12" x14ac:dyDescent="0.2">
      <c r="A57" s="49"/>
      <c r="B57" s="49"/>
      <c r="C57" s="49"/>
      <c r="D57" s="49"/>
      <c r="E57" s="49"/>
      <c r="F57" s="49"/>
      <c r="G57" s="49"/>
      <c r="H57" s="49"/>
      <c r="I57" s="49"/>
      <c r="J57" s="49"/>
      <c r="K57" s="49"/>
      <c r="L57" s="49"/>
    </row>
    <row r="58" spans="1:12" x14ac:dyDescent="0.2">
      <c r="A58" s="49"/>
      <c r="B58" s="49"/>
      <c r="C58" s="49"/>
      <c r="D58" s="49"/>
      <c r="E58" s="49"/>
      <c r="F58" s="49"/>
      <c r="G58" s="49"/>
      <c r="H58" s="49"/>
      <c r="I58" s="49"/>
      <c r="J58" s="49"/>
      <c r="K58" s="49"/>
      <c r="L58" s="49"/>
    </row>
    <row r="59" spans="1:12" x14ac:dyDescent="0.2">
      <c r="A59" s="49"/>
      <c r="B59" s="49"/>
      <c r="C59" s="49"/>
      <c r="D59" s="49"/>
      <c r="E59" s="49"/>
      <c r="F59" s="49"/>
      <c r="G59" s="49"/>
      <c r="H59" s="49"/>
      <c r="I59" s="49"/>
      <c r="J59" s="49"/>
      <c r="K59" s="49"/>
      <c r="L59" s="49"/>
    </row>
    <row r="60" spans="1:12" x14ac:dyDescent="0.2">
      <c r="A60" s="49"/>
      <c r="B60" s="49"/>
      <c r="C60" s="49"/>
      <c r="D60" s="49"/>
      <c r="E60" s="49"/>
      <c r="F60" s="49"/>
      <c r="G60" s="49"/>
      <c r="H60" s="49"/>
      <c r="I60" s="49"/>
      <c r="J60" s="49"/>
      <c r="K60" s="49"/>
      <c r="L60" s="49"/>
    </row>
    <row r="61" spans="1:12" x14ac:dyDescent="0.2">
      <c r="A61" s="49"/>
      <c r="B61" s="49"/>
      <c r="C61" s="49"/>
      <c r="D61" s="49"/>
      <c r="E61" s="49"/>
      <c r="F61" s="49"/>
      <c r="G61" s="49"/>
      <c r="H61" s="49"/>
      <c r="I61" s="49"/>
      <c r="J61" s="49"/>
      <c r="K61" s="49"/>
      <c r="L61" s="49"/>
    </row>
    <row r="62" spans="1:12" x14ac:dyDescent="0.2">
      <c r="A62" s="49"/>
      <c r="B62" s="49"/>
      <c r="C62" s="49"/>
      <c r="D62" s="49"/>
      <c r="E62" s="49"/>
      <c r="F62" s="49"/>
      <c r="G62" s="49"/>
      <c r="H62" s="49"/>
      <c r="I62" s="49"/>
      <c r="J62" s="49"/>
      <c r="K62" s="49"/>
      <c r="L62" s="49"/>
    </row>
    <row r="63" spans="1:12" x14ac:dyDescent="0.2">
      <c r="A63" s="49"/>
      <c r="B63" s="49"/>
      <c r="C63" s="49"/>
      <c r="D63" s="49"/>
      <c r="E63" s="49"/>
      <c r="F63" s="49"/>
      <c r="G63" s="49"/>
      <c r="H63" s="49"/>
      <c r="I63" s="49"/>
      <c r="J63" s="49"/>
      <c r="K63" s="49"/>
      <c r="L63" s="49"/>
    </row>
    <row r="64" spans="1:12" x14ac:dyDescent="0.2">
      <c r="A64" s="49"/>
      <c r="B64" s="49"/>
      <c r="C64" s="49"/>
      <c r="D64" s="49"/>
      <c r="E64" s="49"/>
      <c r="F64" s="49"/>
      <c r="G64" s="49"/>
      <c r="H64" s="49"/>
      <c r="I64" s="49"/>
      <c r="J64" s="49"/>
      <c r="K64" s="49"/>
      <c r="L64" s="49"/>
    </row>
    <row r="65" spans="1:12" x14ac:dyDescent="0.2">
      <c r="A65" s="49"/>
      <c r="B65" s="49"/>
      <c r="C65" s="49"/>
      <c r="D65" s="49"/>
      <c r="E65" s="49"/>
      <c r="F65" s="49"/>
      <c r="G65" s="49"/>
      <c r="H65" s="49"/>
      <c r="I65" s="49"/>
      <c r="J65" s="49"/>
      <c r="K65" s="49"/>
      <c r="L65" s="49"/>
    </row>
    <row r="66" spans="1:12" x14ac:dyDescent="0.2">
      <c r="A66" s="49"/>
      <c r="B66" s="49"/>
      <c r="C66" s="49"/>
      <c r="D66" s="49"/>
      <c r="E66" s="49"/>
      <c r="F66" s="49"/>
      <c r="G66" s="49"/>
      <c r="H66" s="49"/>
      <c r="I66" s="49"/>
      <c r="J66" s="49"/>
      <c r="K66" s="49"/>
      <c r="L66" s="49"/>
    </row>
    <row r="67" spans="1:12" x14ac:dyDescent="0.2">
      <c r="A67" s="49"/>
      <c r="B67" s="49"/>
      <c r="C67" s="49"/>
      <c r="D67" s="49"/>
      <c r="E67" s="49"/>
      <c r="F67" s="49"/>
      <c r="G67" s="49"/>
      <c r="H67" s="49"/>
      <c r="I67" s="49"/>
      <c r="J67" s="49"/>
      <c r="K67" s="49"/>
      <c r="L67" s="49"/>
    </row>
    <row r="68" spans="1:12" x14ac:dyDescent="0.2">
      <c r="A68" s="49"/>
      <c r="B68" s="49"/>
      <c r="C68" s="49"/>
      <c r="D68" s="49"/>
      <c r="E68" s="49"/>
      <c r="F68" s="49"/>
      <c r="G68" s="49"/>
      <c r="H68" s="49"/>
      <c r="I68" s="49"/>
      <c r="J68" s="49"/>
      <c r="K68" s="49"/>
      <c r="L68" s="49"/>
    </row>
    <row r="69" spans="1:12" x14ac:dyDescent="0.2">
      <c r="A69" s="49"/>
      <c r="B69" s="49"/>
      <c r="C69" s="49"/>
      <c r="D69" s="49"/>
      <c r="E69" s="49"/>
      <c r="F69" s="49"/>
      <c r="G69" s="49"/>
      <c r="H69" s="49"/>
      <c r="I69" s="49"/>
      <c r="J69" s="49"/>
      <c r="K69" s="49"/>
      <c r="L69" s="49"/>
    </row>
    <row r="70" spans="1:12" x14ac:dyDescent="0.2">
      <c r="A70" s="49"/>
      <c r="B70" s="49"/>
      <c r="C70" s="49"/>
      <c r="D70" s="49"/>
      <c r="E70" s="49"/>
      <c r="F70" s="49"/>
      <c r="G70" s="49"/>
      <c r="H70" s="49"/>
      <c r="I70" s="49"/>
      <c r="J70" s="49"/>
      <c r="K70" s="49"/>
      <c r="L70" s="49"/>
    </row>
    <row r="71" spans="1:12" x14ac:dyDescent="0.2">
      <c r="A71" s="49"/>
      <c r="B71" s="49"/>
      <c r="C71" s="49"/>
      <c r="D71" s="49"/>
      <c r="E71" s="49"/>
      <c r="F71" s="49"/>
      <c r="G71" s="49"/>
      <c r="H71" s="49"/>
      <c r="I71" s="49"/>
      <c r="J71" s="49"/>
      <c r="K71" s="49"/>
      <c r="L71" s="49"/>
    </row>
    <row r="72" spans="1:12" x14ac:dyDescent="0.2">
      <c r="A72" s="49"/>
      <c r="B72" s="49"/>
      <c r="C72" s="49"/>
      <c r="D72" s="49"/>
      <c r="E72" s="49"/>
      <c r="F72" s="49"/>
      <c r="G72" s="49"/>
      <c r="H72" s="49"/>
      <c r="I72" s="49"/>
      <c r="J72" s="49"/>
      <c r="K72" s="49"/>
      <c r="L72" s="49"/>
    </row>
    <row r="73" spans="1:12" x14ac:dyDescent="0.2">
      <c r="A73" s="49"/>
      <c r="B73" s="49"/>
      <c r="C73" s="49"/>
      <c r="D73" s="49"/>
      <c r="E73" s="49"/>
      <c r="F73" s="49"/>
      <c r="G73" s="49"/>
      <c r="H73" s="49"/>
      <c r="I73" s="49"/>
      <c r="J73" s="49"/>
      <c r="K73" s="49"/>
      <c r="L73" s="49"/>
    </row>
    <row r="74" spans="1:12" x14ac:dyDescent="0.2">
      <c r="A74" s="49"/>
      <c r="B74" s="49"/>
      <c r="C74" s="49"/>
      <c r="D74" s="49"/>
      <c r="E74" s="49"/>
      <c r="F74" s="49"/>
      <c r="G74" s="49"/>
      <c r="H74" s="49"/>
      <c r="I74" s="49"/>
      <c r="J74" s="49"/>
      <c r="K74" s="49"/>
      <c r="L74" s="49"/>
    </row>
    <row r="75" spans="1:12" x14ac:dyDescent="0.2">
      <c r="A75" s="49"/>
      <c r="B75" s="49"/>
      <c r="C75" s="49"/>
      <c r="D75" s="49"/>
      <c r="E75" s="49"/>
      <c r="F75" s="49"/>
      <c r="G75" s="49"/>
      <c r="H75" s="49"/>
      <c r="I75" s="49"/>
      <c r="J75" s="49"/>
      <c r="K75" s="49"/>
      <c r="L75" s="49"/>
    </row>
    <row r="76" spans="1:12" x14ac:dyDescent="0.2">
      <c r="A76" s="49"/>
      <c r="B76" s="49"/>
      <c r="C76" s="49"/>
      <c r="D76" s="49"/>
      <c r="E76" s="49"/>
      <c r="F76" s="49"/>
      <c r="G76" s="49"/>
      <c r="H76" s="49"/>
      <c r="I76" s="49"/>
      <c r="J76" s="49"/>
      <c r="K76" s="49"/>
      <c r="L76" s="49"/>
    </row>
    <row r="77" spans="1:12" x14ac:dyDescent="0.2">
      <c r="A77" s="49"/>
      <c r="B77" s="49"/>
      <c r="C77" s="49"/>
      <c r="D77" s="49"/>
      <c r="E77" s="49"/>
      <c r="F77" s="49"/>
      <c r="G77" s="49"/>
      <c r="H77" s="49"/>
      <c r="I77" s="49"/>
      <c r="J77" s="49"/>
      <c r="K77" s="49"/>
      <c r="L77" s="49"/>
    </row>
    <row r="78" spans="1:12" x14ac:dyDescent="0.2">
      <c r="A78" s="49"/>
      <c r="B78" s="49"/>
      <c r="C78" s="49"/>
      <c r="D78" s="49"/>
      <c r="E78" s="49"/>
      <c r="F78" s="49"/>
      <c r="G78" s="49"/>
      <c r="H78" s="49"/>
      <c r="I78" s="49"/>
      <c r="J78" s="49"/>
      <c r="K78" s="49"/>
      <c r="L78" s="49"/>
    </row>
    <row r="79" spans="1:12" x14ac:dyDescent="0.2">
      <c r="A79" s="49"/>
      <c r="B79" s="49"/>
      <c r="C79" s="49"/>
      <c r="D79" s="49"/>
      <c r="E79" s="49"/>
      <c r="F79" s="49"/>
      <c r="G79" s="49"/>
      <c r="H79" s="49"/>
      <c r="I79" s="49"/>
      <c r="J79" s="49"/>
      <c r="K79" s="49"/>
      <c r="L79" s="49"/>
    </row>
    <row r="80" spans="1:12" x14ac:dyDescent="0.2">
      <c r="A80" s="49"/>
      <c r="B80" s="49"/>
      <c r="C80" s="49"/>
      <c r="D80" s="49"/>
      <c r="E80" s="49"/>
      <c r="F80" s="49"/>
      <c r="G80" s="49"/>
      <c r="H80" s="49"/>
      <c r="I80" s="49"/>
      <c r="J80" s="49"/>
      <c r="K80" s="49"/>
      <c r="L80" s="49"/>
    </row>
    <row r="81" spans="1:12" x14ac:dyDescent="0.2">
      <c r="A81" s="49"/>
      <c r="B81" s="49"/>
      <c r="C81" s="49"/>
      <c r="D81" s="49"/>
      <c r="E81" s="49"/>
      <c r="F81" s="49"/>
      <c r="G81" s="49"/>
      <c r="H81" s="49"/>
      <c r="I81" s="49"/>
      <c r="J81" s="49"/>
      <c r="K81" s="49"/>
      <c r="L81" s="49"/>
    </row>
    <row r="82" spans="1:12" x14ac:dyDescent="0.2">
      <c r="A82" s="49"/>
      <c r="B82" s="49"/>
      <c r="C82" s="49"/>
      <c r="D82" s="49"/>
      <c r="E82" s="49"/>
      <c r="F82" s="49"/>
      <c r="G82" s="49"/>
      <c r="H82" s="49"/>
      <c r="I82" s="49"/>
      <c r="J82" s="49"/>
      <c r="K82" s="49"/>
      <c r="L82" s="49"/>
    </row>
    <row r="83" spans="1:12" x14ac:dyDescent="0.2">
      <c r="A83" s="49"/>
      <c r="B83" s="49"/>
      <c r="C83" s="49"/>
      <c r="D83" s="49"/>
      <c r="E83" s="49"/>
      <c r="F83" s="49"/>
      <c r="G83" s="49"/>
      <c r="H83" s="49"/>
      <c r="I83" s="49"/>
      <c r="J83" s="49"/>
      <c r="K83" s="49"/>
      <c r="L83" s="49"/>
    </row>
    <row r="84" spans="1:12" x14ac:dyDescent="0.2">
      <c r="A84" s="49"/>
      <c r="B84" s="49"/>
      <c r="C84" s="49"/>
      <c r="D84" s="49"/>
      <c r="E84" s="49"/>
      <c r="F84" s="49"/>
      <c r="G84" s="49"/>
      <c r="H84" s="49"/>
      <c r="I84" s="49"/>
      <c r="J84" s="49"/>
      <c r="K84" s="49"/>
      <c r="L84" s="49"/>
    </row>
    <row r="85" spans="1:12" x14ac:dyDescent="0.2">
      <c r="A85" s="49"/>
      <c r="B85" s="49"/>
      <c r="C85" s="49"/>
      <c r="D85" s="49"/>
      <c r="E85" s="49"/>
      <c r="F85" s="49"/>
      <c r="G85" s="49"/>
      <c r="H85" s="49"/>
      <c r="I85" s="49"/>
      <c r="J85" s="49"/>
      <c r="K85" s="49"/>
      <c r="L85" s="49"/>
    </row>
    <row r="86" spans="1:12" x14ac:dyDescent="0.2">
      <c r="A86" s="49"/>
      <c r="B86" s="49"/>
      <c r="C86" s="49"/>
      <c r="D86" s="49"/>
      <c r="E86" s="49"/>
      <c r="F86" s="49"/>
      <c r="G86" s="49"/>
      <c r="H86" s="49"/>
      <c r="I86" s="49"/>
      <c r="J86" s="49"/>
      <c r="K86" s="49"/>
      <c r="L86" s="49"/>
    </row>
    <row r="87" spans="1:12" x14ac:dyDescent="0.2">
      <c r="A87" s="49"/>
      <c r="B87" s="49"/>
      <c r="C87" s="49"/>
      <c r="D87" s="49"/>
      <c r="E87" s="49"/>
      <c r="F87" s="49"/>
      <c r="G87" s="49"/>
      <c r="H87" s="49"/>
      <c r="I87" s="49"/>
      <c r="J87" s="49"/>
      <c r="K87" s="49"/>
      <c r="L87" s="49"/>
    </row>
    <row r="88" spans="1:12" x14ac:dyDescent="0.2">
      <c r="A88" s="49"/>
      <c r="B88" s="49"/>
      <c r="C88" s="49"/>
      <c r="D88" s="49"/>
      <c r="E88" s="49"/>
      <c r="F88" s="49"/>
      <c r="G88" s="49"/>
      <c r="H88" s="49"/>
      <c r="I88" s="49"/>
      <c r="J88" s="49"/>
      <c r="K88" s="49"/>
      <c r="L88" s="49"/>
    </row>
    <row r="89" spans="1:12" x14ac:dyDescent="0.2">
      <c r="A89" s="49"/>
      <c r="B89" s="49"/>
      <c r="C89" s="49"/>
      <c r="D89" s="49"/>
      <c r="E89" s="49"/>
      <c r="F89" s="49"/>
      <c r="G89" s="49"/>
      <c r="H89" s="49"/>
      <c r="I89" s="49"/>
      <c r="J89" s="49"/>
      <c r="K89" s="49"/>
      <c r="L89" s="49"/>
    </row>
    <row r="90" spans="1:12" x14ac:dyDescent="0.2">
      <c r="A90" s="49"/>
      <c r="B90" s="49"/>
      <c r="C90" s="49"/>
      <c r="D90" s="49"/>
      <c r="E90" s="49"/>
      <c r="F90" s="49"/>
      <c r="G90" s="49"/>
      <c r="H90" s="49"/>
      <c r="I90" s="49"/>
      <c r="J90" s="49"/>
      <c r="K90" s="49"/>
      <c r="L90" s="49"/>
    </row>
    <row r="91" spans="1:12" x14ac:dyDescent="0.2">
      <c r="A91" s="49"/>
      <c r="B91" s="49"/>
      <c r="C91" s="49"/>
      <c r="D91" s="49"/>
      <c r="E91" s="49"/>
      <c r="F91" s="49"/>
      <c r="G91" s="49"/>
      <c r="H91" s="49"/>
      <c r="I91" s="49"/>
      <c r="J91" s="49"/>
      <c r="K91" s="49"/>
      <c r="L91" s="49"/>
    </row>
    <row r="92" spans="1:12" x14ac:dyDescent="0.2">
      <c r="A92" s="49"/>
      <c r="B92" s="49"/>
      <c r="C92" s="49"/>
      <c r="D92" s="49"/>
      <c r="E92" s="49"/>
      <c r="F92" s="49"/>
      <c r="G92" s="49"/>
      <c r="H92" s="49"/>
      <c r="I92" s="49"/>
      <c r="J92" s="49"/>
      <c r="K92" s="49"/>
      <c r="L92" s="49"/>
    </row>
    <row r="93" spans="1:12" x14ac:dyDescent="0.2">
      <c r="A93" s="49"/>
      <c r="B93" s="49"/>
      <c r="C93" s="49"/>
      <c r="D93" s="49"/>
      <c r="E93" s="49"/>
      <c r="F93" s="49"/>
      <c r="G93" s="49"/>
      <c r="H93" s="49"/>
      <c r="I93" s="49"/>
      <c r="J93" s="49"/>
      <c r="K93" s="49"/>
      <c r="L93" s="49"/>
    </row>
    <row r="94" spans="1:12" x14ac:dyDescent="0.2">
      <c r="A94" s="49"/>
      <c r="B94" s="49"/>
      <c r="C94" s="49"/>
      <c r="D94" s="49"/>
      <c r="E94" s="49"/>
      <c r="F94" s="49"/>
      <c r="G94" s="49"/>
      <c r="H94" s="49"/>
      <c r="I94" s="49"/>
      <c r="J94" s="49"/>
      <c r="K94" s="49"/>
      <c r="L94" s="49"/>
    </row>
    <row r="95" spans="1:12" x14ac:dyDescent="0.2">
      <c r="A95" s="49"/>
      <c r="B95" s="49"/>
      <c r="C95" s="49"/>
      <c r="D95" s="49"/>
      <c r="E95" s="49"/>
      <c r="F95" s="49"/>
      <c r="G95" s="49"/>
      <c r="H95" s="49"/>
      <c r="I95" s="49"/>
      <c r="J95" s="49"/>
      <c r="K95" s="49"/>
      <c r="L95" s="49"/>
    </row>
    <row r="96" spans="1:12" x14ac:dyDescent="0.2">
      <c r="A96" s="49"/>
      <c r="B96" s="49"/>
      <c r="C96" s="49"/>
      <c r="D96" s="49"/>
      <c r="E96" s="49"/>
      <c r="F96" s="49"/>
      <c r="G96" s="49"/>
      <c r="H96" s="49"/>
      <c r="I96" s="49"/>
      <c r="J96" s="49"/>
      <c r="K96" s="49"/>
      <c r="L96" s="49"/>
    </row>
    <row r="97" spans="1:12" x14ac:dyDescent="0.2">
      <c r="A97" s="49"/>
      <c r="B97" s="49"/>
      <c r="C97" s="49"/>
      <c r="D97" s="49"/>
      <c r="E97" s="49"/>
      <c r="F97" s="49"/>
      <c r="G97" s="49"/>
      <c r="H97" s="49"/>
      <c r="I97" s="49"/>
      <c r="J97" s="49"/>
      <c r="K97" s="49"/>
      <c r="L97" s="49"/>
    </row>
    <row r="98" spans="1:12" x14ac:dyDescent="0.2">
      <c r="A98" s="49"/>
      <c r="B98" s="49"/>
      <c r="C98" s="49"/>
      <c r="D98" s="49"/>
      <c r="E98" s="49"/>
      <c r="F98" s="49"/>
      <c r="G98" s="49"/>
      <c r="H98" s="49"/>
      <c r="I98" s="49"/>
      <c r="J98" s="49"/>
      <c r="K98" s="49"/>
      <c r="L98" s="49"/>
    </row>
    <row r="99" spans="1:12" x14ac:dyDescent="0.2">
      <c r="A99" s="49"/>
      <c r="B99" s="49"/>
      <c r="C99" s="49"/>
      <c r="D99" s="49"/>
      <c r="E99" s="49"/>
      <c r="F99" s="49"/>
      <c r="G99" s="49"/>
      <c r="H99" s="49"/>
      <c r="I99" s="49"/>
      <c r="J99" s="49"/>
      <c r="K99" s="49"/>
      <c r="L99" s="49"/>
    </row>
    <row r="100" spans="1:12" x14ac:dyDescent="0.2">
      <c r="A100" s="49"/>
      <c r="B100" s="49"/>
      <c r="C100" s="49"/>
      <c r="D100" s="49"/>
      <c r="E100" s="49"/>
      <c r="F100" s="49"/>
      <c r="G100" s="49"/>
      <c r="H100" s="49"/>
      <c r="I100" s="49"/>
      <c r="J100" s="49"/>
      <c r="K100" s="49"/>
      <c r="L100" s="49"/>
    </row>
    <row r="101" spans="1:12" x14ac:dyDescent="0.2">
      <c r="A101" s="49"/>
      <c r="B101" s="49"/>
      <c r="C101" s="49"/>
      <c r="D101" s="49"/>
      <c r="E101" s="49"/>
      <c r="F101" s="49"/>
      <c r="G101" s="49"/>
      <c r="H101" s="49"/>
      <c r="I101" s="49"/>
      <c r="J101" s="49"/>
      <c r="K101" s="49"/>
      <c r="L101" s="49"/>
    </row>
    <row r="102" spans="1:12" x14ac:dyDescent="0.2">
      <c r="A102" s="49"/>
      <c r="B102" s="49"/>
      <c r="C102" s="49"/>
      <c r="D102" s="49"/>
      <c r="E102" s="49"/>
      <c r="F102" s="49"/>
      <c r="G102" s="49"/>
      <c r="H102" s="49"/>
      <c r="I102" s="49"/>
      <c r="J102" s="49"/>
      <c r="K102" s="49"/>
      <c r="L102" s="49"/>
    </row>
    <row r="103" spans="1:12" x14ac:dyDescent="0.2">
      <c r="A103" s="49"/>
      <c r="B103" s="49"/>
      <c r="C103" s="49"/>
      <c r="D103" s="49"/>
      <c r="E103" s="49"/>
      <c r="F103" s="49"/>
      <c r="G103" s="49"/>
      <c r="H103" s="49"/>
      <c r="I103" s="49"/>
      <c r="J103" s="49"/>
      <c r="K103" s="49"/>
      <c r="L103" s="49"/>
    </row>
    <row r="104" spans="1:12" x14ac:dyDescent="0.2">
      <c r="A104" s="49"/>
      <c r="B104" s="49"/>
      <c r="C104" s="49"/>
      <c r="D104" s="49"/>
      <c r="E104" s="49"/>
      <c r="F104" s="49"/>
      <c r="G104" s="49"/>
      <c r="H104" s="49"/>
      <c r="I104" s="49"/>
      <c r="J104" s="49"/>
      <c r="K104" s="49"/>
      <c r="L104" s="49"/>
    </row>
    <row r="105" spans="1:12" x14ac:dyDescent="0.2">
      <c r="A105" s="49"/>
      <c r="B105" s="49"/>
      <c r="C105" s="49"/>
      <c r="D105" s="49"/>
      <c r="E105" s="49"/>
      <c r="F105" s="49"/>
      <c r="G105" s="49"/>
      <c r="H105" s="49"/>
      <c r="I105" s="49"/>
      <c r="J105" s="49"/>
      <c r="K105" s="49"/>
      <c r="L105" s="49"/>
    </row>
    <row r="106" spans="1:12" x14ac:dyDescent="0.2">
      <c r="A106" s="49"/>
      <c r="B106" s="49"/>
      <c r="C106" s="49"/>
      <c r="D106" s="49"/>
      <c r="E106" s="49"/>
      <c r="F106" s="49"/>
      <c r="G106" s="49"/>
      <c r="H106" s="49"/>
      <c r="I106" s="49"/>
      <c r="J106" s="49"/>
      <c r="K106" s="49"/>
      <c r="L106" s="49"/>
    </row>
    <row r="107" spans="1:12" x14ac:dyDescent="0.2">
      <c r="A107" s="49"/>
      <c r="B107" s="49"/>
      <c r="C107" s="49"/>
      <c r="D107" s="49"/>
      <c r="E107" s="49"/>
      <c r="F107" s="49"/>
      <c r="G107" s="49"/>
      <c r="H107" s="49"/>
      <c r="I107" s="49"/>
      <c r="J107" s="49"/>
      <c r="K107" s="49"/>
      <c r="L107" s="49"/>
    </row>
    <row r="108" spans="1:12" x14ac:dyDescent="0.2">
      <c r="A108" s="49"/>
      <c r="B108" s="49"/>
      <c r="C108" s="49"/>
      <c r="D108" s="49"/>
      <c r="E108" s="49"/>
      <c r="F108" s="49"/>
      <c r="G108" s="49"/>
      <c r="H108" s="49"/>
      <c r="I108" s="49"/>
      <c r="J108" s="49"/>
      <c r="K108" s="49"/>
      <c r="L108" s="49"/>
    </row>
    <row r="109" spans="1:12" x14ac:dyDescent="0.2">
      <c r="A109" s="49"/>
      <c r="B109" s="49"/>
      <c r="C109" s="49"/>
      <c r="D109" s="49"/>
      <c r="E109" s="49"/>
      <c r="F109" s="49"/>
      <c r="G109" s="49"/>
      <c r="H109" s="49"/>
      <c r="I109" s="49"/>
      <c r="J109" s="49"/>
      <c r="K109" s="49"/>
      <c r="L109" s="49"/>
    </row>
    <row r="110" spans="1:12" x14ac:dyDescent="0.2">
      <c r="A110" s="49"/>
      <c r="B110" s="49"/>
      <c r="C110" s="49"/>
      <c r="D110" s="49"/>
      <c r="E110" s="49"/>
      <c r="F110" s="49"/>
      <c r="G110" s="49"/>
      <c r="H110" s="49"/>
      <c r="I110" s="49"/>
      <c r="J110" s="49"/>
      <c r="K110" s="49"/>
      <c r="L110" s="49"/>
    </row>
    <row r="111" spans="1:12" x14ac:dyDescent="0.2">
      <c r="A111" s="49"/>
      <c r="B111" s="49"/>
      <c r="C111" s="49"/>
      <c r="D111" s="49"/>
      <c r="E111" s="49"/>
      <c r="F111" s="49"/>
      <c r="G111" s="49"/>
      <c r="H111" s="49"/>
      <c r="I111" s="49"/>
      <c r="J111" s="49"/>
      <c r="K111" s="49"/>
      <c r="L111" s="49"/>
    </row>
    <row r="112" spans="1:12" x14ac:dyDescent="0.2">
      <c r="A112" s="49"/>
      <c r="B112" s="49"/>
      <c r="C112" s="49"/>
      <c r="D112" s="49"/>
      <c r="E112" s="49"/>
      <c r="F112" s="49"/>
      <c r="G112" s="49"/>
      <c r="H112" s="49"/>
      <c r="I112" s="49"/>
      <c r="J112" s="49"/>
      <c r="K112" s="49"/>
      <c r="L112" s="49"/>
    </row>
    <row r="113" spans="1:12" x14ac:dyDescent="0.2">
      <c r="A113" s="49"/>
      <c r="B113" s="49"/>
      <c r="C113" s="49"/>
      <c r="D113" s="49"/>
      <c r="E113" s="49"/>
      <c r="F113" s="49"/>
      <c r="G113" s="49"/>
      <c r="H113" s="49"/>
      <c r="I113" s="49"/>
      <c r="J113" s="49"/>
      <c r="K113" s="49"/>
      <c r="L113" s="49"/>
    </row>
  </sheetData>
  <sheetProtection algorithmName="SHA-512" hashValue="oZOu4GgODXFWJeHB8dfZvPJPsNveTvvPyNKd8vDJJIp8dz46HeV4jp0u5/3QhL9cT+jqXgG/rdBTjAZwtYrZig==" saltValue="zgbQGgJYK+c6DCDqRoIMEw==" spinCount="100000" sheet="1" formatCells="0" formatColumns="0" formatRows="0" insertColumns="0" insertRows="0" insertHyperlinks="0" deleteColumns="0" deleteRows="0" sort="0" autoFilter="0" pivotTables="0"/>
  <mergeCells count="34">
    <mergeCell ref="B10:C10"/>
    <mergeCell ref="B11:C11"/>
    <mergeCell ref="B18:C18"/>
    <mergeCell ref="B19:C19"/>
    <mergeCell ref="H34:K34"/>
    <mergeCell ref="B32:E32"/>
    <mergeCell ref="F29:G29"/>
    <mergeCell ref="F31:G31"/>
    <mergeCell ref="F33:G33"/>
    <mergeCell ref="B33:E33"/>
    <mergeCell ref="B23:D23"/>
    <mergeCell ref="B27:D27"/>
    <mergeCell ref="B1:G1"/>
    <mergeCell ref="B16:C16"/>
    <mergeCell ref="B17:C17"/>
    <mergeCell ref="B24:D24"/>
    <mergeCell ref="B21:C21"/>
    <mergeCell ref="B2:C3"/>
    <mergeCell ref="D2:E2"/>
    <mergeCell ref="F2:G2"/>
    <mergeCell ref="B13:C13"/>
    <mergeCell ref="B14:C14"/>
    <mergeCell ref="B15:C15"/>
    <mergeCell ref="B12:C12"/>
    <mergeCell ref="B4:B7"/>
    <mergeCell ref="B20:C20"/>
    <mergeCell ref="B8:C8"/>
    <mergeCell ref="B9:C9"/>
    <mergeCell ref="B35:G35"/>
    <mergeCell ref="B25:D25"/>
    <mergeCell ref="B31:E31"/>
    <mergeCell ref="B26:D26"/>
    <mergeCell ref="B29:E29"/>
    <mergeCell ref="B30:E30"/>
  </mergeCells>
  <hyperlinks>
    <hyperlink ref="B33" r:id="rId1" xr:uid="{00000000-0004-0000-0100-000000000000}"/>
    <hyperlink ref="B30" r:id="rId2" xr:uid="{00000000-0004-0000-0100-000001000000}"/>
    <hyperlink ref="F33" location="'حکم پس از رتبه بندی'!A1" display="ورود" xr:uid="{00000000-0004-0000-0100-000002000000}"/>
    <hyperlink ref="F29:G29" location="'ورود اطلاعات'!A1" display="کاربرگ ورود اطلاعات" xr:uid="{00000000-0004-0000-0100-000003000000}"/>
    <hyperlink ref="F33:G33" location="'قرارداد جدید'!A1" display="فرم قرارداد جدید" xr:uid="{00000000-0004-0000-0100-000005000000}"/>
    <hyperlink ref="F31:G31" location="'قرارداد قبلی'!A1" display="فرم قرارداد قبلی" xr:uid="{00000000-0004-0000-0100-000004000000}"/>
  </hyperlinks>
  <printOptions horizontalCentered="1"/>
  <pageMargins left="0.31496062992125984" right="0.31496062992125984" top="0.35433070866141736" bottom="0.35433070866141736" header="0.31496062992125984" footer="0.31496062992125984"/>
  <pageSetup paperSize="9" scale="84"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1:AQ115"/>
  <sheetViews>
    <sheetView rightToLeft="1" workbookViewId="0">
      <selection activeCell="F10" sqref="F10"/>
    </sheetView>
  </sheetViews>
  <sheetFormatPr defaultColWidth="9" defaultRowHeight="14.25" x14ac:dyDescent="0.2"/>
  <cols>
    <col min="1" max="6" width="9" style="128"/>
    <col min="7" max="7" width="36.25" style="128" bestFit="1" customWidth="1"/>
    <col min="8" max="8" width="10.375" style="128" bestFit="1" customWidth="1"/>
    <col min="9" max="9" width="9" style="128"/>
    <col min="10" max="10" width="10.125" style="128" bestFit="1" customWidth="1"/>
    <col min="11" max="23" width="9" style="128"/>
    <col min="24" max="24" width="8.125" style="51" customWidth="1"/>
    <col min="25" max="25" width="18.625" style="51" customWidth="1"/>
    <col min="26" max="26" width="11.625" style="51" customWidth="1"/>
    <col min="27" max="27" width="12.625" style="51" customWidth="1"/>
    <col min="28" max="28" width="11.625" style="51" customWidth="1"/>
    <col min="29" max="29" width="12.625" style="51" customWidth="1"/>
    <col min="30" max="30" width="13.875" style="51" bestFit="1" customWidth="1"/>
    <col min="31" max="35" width="9.125" style="51"/>
    <col min="36" max="36" width="14.75" style="51" customWidth="1"/>
    <col min="37" max="37" width="9.125" style="51"/>
    <col min="38" max="38" width="11.25" style="51" bestFit="1" customWidth="1"/>
    <col min="39" max="39" width="9.125" style="51"/>
    <col min="40" max="40" width="12.75" style="51" bestFit="1" customWidth="1"/>
    <col min="41" max="41" width="9.125" style="51"/>
    <col min="42" max="42" width="16.375" style="51" bestFit="1" customWidth="1"/>
    <col min="43" max="43" width="10.25" style="51" customWidth="1"/>
    <col min="44" max="16384" width="9" style="128"/>
  </cols>
  <sheetData>
    <row r="1" spans="2:29" ht="15" thickBot="1" x14ac:dyDescent="0.25">
      <c r="C1" s="144"/>
      <c r="O1" s="128">
        <v>0</v>
      </c>
      <c r="U1" s="128">
        <v>0</v>
      </c>
    </row>
    <row r="2" spans="2:29" x14ac:dyDescent="0.2">
      <c r="B2" s="145"/>
      <c r="C2" s="146">
        <v>4</v>
      </c>
      <c r="D2" s="147" t="s">
        <v>52</v>
      </c>
      <c r="E2" s="144" t="s">
        <v>44</v>
      </c>
      <c r="L2" s="128">
        <v>0</v>
      </c>
      <c r="M2" s="128">
        <v>0</v>
      </c>
      <c r="O2" s="128">
        <v>700</v>
      </c>
      <c r="Q2" s="148" t="s">
        <v>66</v>
      </c>
      <c r="S2" s="128" t="s">
        <v>14</v>
      </c>
      <c r="U2" s="128">
        <v>1</v>
      </c>
    </row>
    <row r="3" spans="2:29" ht="15" thickBot="1" x14ac:dyDescent="0.25">
      <c r="C3" s="146">
        <v>5</v>
      </c>
      <c r="D3" s="147" t="s">
        <v>53</v>
      </c>
      <c r="E3" s="144" t="s">
        <v>41</v>
      </c>
      <c r="L3" s="128">
        <v>210</v>
      </c>
      <c r="M3" s="128">
        <v>810</v>
      </c>
      <c r="O3" s="128">
        <v>1500</v>
      </c>
      <c r="Q3" s="149" t="s">
        <v>67</v>
      </c>
      <c r="S3" s="128" t="s">
        <v>15</v>
      </c>
      <c r="U3" s="128">
        <v>2</v>
      </c>
    </row>
    <row r="4" spans="2:29" ht="21.75" thickBot="1" x14ac:dyDescent="0.25">
      <c r="C4" s="146">
        <v>6</v>
      </c>
      <c r="D4" s="147" t="s">
        <v>54</v>
      </c>
      <c r="E4" s="144" t="s">
        <v>42</v>
      </c>
      <c r="L4" s="128">
        <v>420</v>
      </c>
      <c r="O4" s="128">
        <v>2000</v>
      </c>
      <c r="U4" s="128">
        <v>3</v>
      </c>
      <c r="Y4" s="150" t="s">
        <v>59</v>
      </c>
      <c r="Z4" s="151"/>
      <c r="AA4" s="152" t="s">
        <v>65</v>
      </c>
      <c r="AB4" s="153" t="s">
        <v>70</v>
      </c>
      <c r="AC4" s="152" t="s">
        <v>70</v>
      </c>
    </row>
    <row r="5" spans="2:29" ht="22.5" x14ac:dyDescent="0.55000000000000004">
      <c r="C5" s="146">
        <v>7</v>
      </c>
      <c r="D5" s="147" t="s">
        <v>55</v>
      </c>
      <c r="E5" s="144" t="s">
        <v>43</v>
      </c>
      <c r="L5" s="128">
        <v>630</v>
      </c>
      <c r="U5" s="128">
        <v>4</v>
      </c>
      <c r="Y5" s="154" t="s">
        <v>44</v>
      </c>
      <c r="Z5" s="1">
        <v>1300</v>
      </c>
      <c r="AA5" s="2">
        <f>IF(Y5=Sheet2!H24,Z5,0)</f>
        <v>0</v>
      </c>
      <c r="AB5" s="1">
        <v>18</v>
      </c>
      <c r="AC5" s="2">
        <f>IF(Sheet2!H24=Y5,AB5,0)</f>
        <v>0</v>
      </c>
    </row>
    <row r="6" spans="2:29" ht="22.5" x14ac:dyDescent="0.55000000000000004">
      <c r="C6" s="146">
        <v>8</v>
      </c>
      <c r="D6" s="147" t="s">
        <v>56</v>
      </c>
      <c r="E6" s="144" t="s">
        <v>57</v>
      </c>
      <c r="L6" s="128">
        <v>840</v>
      </c>
      <c r="U6" s="128">
        <v>5</v>
      </c>
      <c r="Y6" s="155" t="s">
        <v>41</v>
      </c>
      <c r="Z6" s="3">
        <v>1450</v>
      </c>
      <c r="AA6" s="4">
        <f>IF(Y6=Sheet2!H24,Z6,0)</f>
        <v>0</v>
      </c>
      <c r="AB6" s="3">
        <v>25</v>
      </c>
      <c r="AC6" s="2">
        <f>IF(Sheet2!H24=Y6,AB6,0)</f>
        <v>0</v>
      </c>
    </row>
    <row r="7" spans="2:29" ht="22.5" x14ac:dyDescent="0.55000000000000004">
      <c r="C7" s="146">
        <v>9</v>
      </c>
      <c r="E7" s="144" t="s">
        <v>58</v>
      </c>
      <c r="L7" s="128">
        <v>1050</v>
      </c>
      <c r="U7" s="128">
        <v>6</v>
      </c>
      <c r="Y7" s="155" t="s">
        <v>42</v>
      </c>
      <c r="Z7" s="3">
        <v>1700</v>
      </c>
      <c r="AA7" s="4">
        <f>IF(Y7=Sheet2!H24,Z7,0)</f>
        <v>0</v>
      </c>
      <c r="AB7" s="3">
        <v>32</v>
      </c>
      <c r="AC7" s="2">
        <f>IF(Sheet2!H24=Y7,AB7,0)</f>
        <v>0</v>
      </c>
    </row>
    <row r="8" spans="2:29" ht="22.5" x14ac:dyDescent="0.55000000000000004">
      <c r="C8" s="146">
        <v>10</v>
      </c>
      <c r="L8" s="128">
        <v>1260</v>
      </c>
      <c r="U8" s="128">
        <v>7</v>
      </c>
      <c r="Y8" s="155" t="s">
        <v>43</v>
      </c>
      <c r="Z8" s="3">
        <v>2100</v>
      </c>
      <c r="AA8" s="4">
        <f>IF(Y8=Sheet2!H24,Z8,0)</f>
        <v>2100</v>
      </c>
      <c r="AB8" s="3">
        <v>39</v>
      </c>
      <c r="AC8" s="2">
        <f>IF(Sheet2!H24=Y8,AB8,0)</f>
        <v>39</v>
      </c>
    </row>
    <row r="9" spans="2:29" ht="23.25" thickBot="1" x14ac:dyDescent="0.6">
      <c r="C9" s="146">
        <v>11</v>
      </c>
      <c r="G9" s="259"/>
      <c r="H9" s="259"/>
      <c r="L9" s="128">
        <v>1470</v>
      </c>
      <c r="U9" s="128">
        <v>8</v>
      </c>
      <c r="Y9" s="155" t="s">
        <v>57</v>
      </c>
      <c r="Z9" s="3">
        <v>2600</v>
      </c>
      <c r="AA9" s="4">
        <f>IF(Y9=Sheet2!H24,Z9,0)</f>
        <v>0</v>
      </c>
      <c r="AB9" s="3">
        <v>46</v>
      </c>
      <c r="AC9" s="2">
        <f>IF(Sheet2!H24=Y9,AB9,0)</f>
        <v>0</v>
      </c>
    </row>
    <row r="10" spans="2:29" ht="24.75" thickBot="1" x14ac:dyDescent="0.6">
      <c r="C10" s="146">
        <v>12</v>
      </c>
      <c r="G10" s="127" t="s">
        <v>187</v>
      </c>
      <c r="H10" s="156">
        <v>0</v>
      </c>
      <c r="L10" s="128">
        <v>1680</v>
      </c>
      <c r="U10" s="128">
        <v>9</v>
      </c>
      <c r="Y10" s="157" t="s">
        <v>58</v>
      </c>
      <c r="Z10" s="5">
        <v>3100</v>
      </c>
      <c r="AA10" s="6">
        <f>IF(Y10=Sheet2!H24,Z10,0)</f>
        <v>0</v>
      </c>
      <c r="AB10" s="5">
        <v>53</v>
      </c>
      <c r="AC10" s="20">
        <f>IF(Sheet2!H24=Y10,AB10,0)</f>
        <v>0</v>
      </c>
    </row>
    <row r="11" spans="2:29" ht="23.25" thickBot="1" x14ac:dyDescent="0.6">
      <c r="C11" s="146">
        <v>13</v>
      </c>
      <c r="U11" s="128">
        <v>10</v>
      </c>
      <c r="Y11" s="268" t="s">
        <v>65</v>
      </c>
      <c r="Z11" s="269"/>
      <c r="AA11" s="32">
        <f>SUM(AA5:AA10)</f>
        <v>2100</v>
      </c>
      <c r="AB11" s="24">
        <f>SUM(AC5:AC10)</f>
        <v>39</v>
      </c>
      <c r="AC11" s="21">
        <f>(AB11*Sheet2!H26)+((Sheet2!H27/12)*AB11)</f>
        <v>0</v>
      </c>
    </row>
    <row r="12" spans="2:29" ht="22.5" x14ac:dyDescent="0.55000000000000004">
      <c r="C12" s="146">
        <v>14</v>
      </c>
      <c r="U12" s="128">
        <v>11</v>
      </c>
      <c r="Y12" s="277" t="s">
        <v>73</v>
      </c>
      <c r="Z12" s="278"/>
      <c r="AA12" s="278"/>
      <c r="AB12" s="279"/>
      <c r="AC12" s="22">
        <f>Sheet2!H28/2</f>
        <v>0</v>
      </c>
    </row>
    <row r="13" spans="2:29" ht="23.25" thickBot="1" x14ac:dyDescent="0.6">
      <c r="C13" s="146">
        <v>15</v>
      </c>
      <c r="U13" s="128">
        <v>12</v>
      </c>
      <c r="Y13" s="280" t="s">
        <v>74</v>
      </c>
      <c r="Z13" s="281"/>
      <c r="AA13" s="281"/>
      <c r="AB13" s="281"/>
      <c r="AC13" s="23">
        <f>AC11+AC12</f>
        <v>0</v>
      </c>
    </row>
    <row r="14" spans="2:29" ht="20.25" thickBot="1" x14ac:dyDescent="0.55000000000000004">
      <c r="C14" s="146">
        <v>16</v>
      </c>
      <c r="G14" s="259" t="s">
        <v>87</v>
      </c>
      <c r="H14" s="259"/>
      <c r="U14" s="128">
        <v>13</v>
      </c>
    </row>
    <row r="15" spans="2:29" ht="21" x14ac:dyDescent="0.2">
      <c r="C15" s="146">
        <v>17</v>
      </c>
      <c r="G15" s="41" t="s">
        <v>82</v>
      </c>
      <c r="H15" s="158">
        <v>0</v>
      </c>
      <c r="U15" s="128">
        <v>14</v>
      </c>
    </row>
    <row r="16" spans="2:29" ht="21.75" thickBot="1" x14ac:dyDescent="0.25">
      <c r="G16" s="43" t="s">
        <v>83</v>
      </c>
      <c r="H16" s="159">
        <v>0</v>
      </c>
      <c r="U16" s="128">
        <v>15</v>
      </c>
    </row>
    <row r="17" spans="7:32" ht="15" thickBot="1" x14ac:dyDescent="0.25">
      <c r="U17" s="128">
        <v>16</v>
      </c>
    </row>
    <row r="18" spans="7:32" x14ac:dyDescent="0.2">
      <c r="G18" s="261" t="s">
        <v>127</v>
      </c>
      <c r="H18" s="261"/>
      <c r="U18" s="128">
        <v>17</v>
      </c>
    </row>
    <row r="19" spans="7:32" ht="15" thickBot="1" x14ac:dyDescent="0.25">
      <c r="G19" s="262"/>
      <c r="H19" s="262"/>
      <c r="U19" s="128">
        <v>18</v>
      </c>
    </row>
    <row r="20" spans="7:32" ht="15" thickBot="1" x14ac:dyDescent="0.25">
      <c r="U20" s="128">
        <v>19</v>
      </c>
    </row>
    <row r="21" spans="7:32" ht="21.75" thickBot="1" x14ac:dyDescent="0.25">
      <c r="G21" s="263" t="s">
        <v>64</v>
      </c>
      <c r="H21" s="264"/>
      <c r="U21" s="128">
        <v>20</v>
      </c>
    </row>
    <row r="22" spans="7:32" ht="22.5" x14ac:dyDescent="0.55000000000000004">
      <c r="G22" s="42" t="s">
        <v>50</v>
      </c>
      <c r="H22" s="160">
        <v>5</v>
      </c>
      <c r="U22" s="128">
        <v>21</v>
      </c>
      <c r="X22" s="29" t="s">
        <v>60</v>
      </c>
      <c r="Y22" s="30" t="s">
        <v>0</v>
      </c>
      <c r="Z22" s="31"/>
      <c r="AA22" s="128"/>
      <c r="AB22" s="128"/>
      <c r="AC22" s="128"/>
      <c r="AD22" s="128"/>
    </row>
    <row r="23" spans="7:32" ht="22.5" x14ac:dyDescent="0.55000000000000004">
      <c r="G23" s="42" t="s">
        <v>51</v>
      </c>
      <c r="H23" s="160" t="s">
        <v>52</v>
      </c>
      <c r="U23" s="128">
        <v>22</v>
      </c>
      <c r="X23" s="28">
        <v>1</v>
      </c>
      <c r="Y23" s="7">
        <v>2400</v>
      </c>
      <c r="Z23" s="11">
        <f>IF(X23=Sheet2!H22,Y23,0)</f>
        <v>0</v>
      </c>
      <c r="AA23" s="128"/>
      <c r="AB23" s="128"/>
      <c r="AC23" s="128"/>
      <c r="AD23" s="128"/>
    </row>
    <row r="24" spans="7:32" ht="22.5" x14ac:dyDescent="0.55000000000000004">
      <c r="G24" s="42" t="s">
        <v>40</v>
      </c>
      <c r="H24" s="160" t="s">
        <v>43</v>
      </c>
      <c r="U24" s="128">
        <v>23</v>
      </c>
      <c r="X24" s="44">
        <v>2</v>
      </c>
      <c r="Y24" s="45">
        <v>2600</v>
      </c>
      <c r="Z24" s="4">
        <f>IF(X24=Sheet2!H22,Y24,0)</f>
        <v>0</v>
      </c>
      <c r="AA24" s="128"/>
      <c r="AB24" s="128"/>
      <c r="AC24" s="128"/>
      <c r="AD24" s="128"/>
    </row>
    <row r="25" spans="7:32" ht="22.5" x14ac:dyDescent="0.55000000000000004">
      <c r="G25" s="42" t="s">
        <v>68</v>
      </c>
      <c r="H25" s="160" t="s">
        <v>66</v>
      </c>
      <c r="U25" s="128">
        <v>24</v>
      </c>
      <c r="X25" s="28">
        <v>3</v>
      </c>
      <c r="Y25" s="7">
        <v>2800</v>
      </c>
      <c r="Z25" s="11">
        <f>IF(X25=Sheet2!H22,Y25,0)</f>
        <v>0</v>
      </c>
      <c r="AA25" s="128"/>
      <c r="AB25" s="128"/>
      <c r="AC25" s="128"/>
      <c r="AD25" s="128"/>
    </row>
    <row r="26" spans="7:32" ht="22.5" x14ac:dyDescent="0.55000000000000004">
      <c r="G26" s="42" t="s">
        <v>69</v>
      </c>
      <c r="H26" s="160">
        <v>0</v>
      </c>
      <c r="U26" s="128">
        <v>25</v>
      </c>
      <c r="X26" s="44">
        <v>4</v>
      </c>
      <c r="Y26" s="45">
        <v>3000</v>
      </c>
      <c r="Z26" s="4">
        <f>IF(X26=Sheet2!H22,Y26,0)</f>
        <v>0</v>
      </c>
      <c r="AA26" s="128"/>
      <c r="AB26" s="128"/>
      <c r="AC26" s="128"/>
      <c r="AD26" s="128"/>
    </row>
    <row r="27" spans="7:32" ht="22.5" x14ac:dyDescent="0.55000000000000004">
      <c r="G27" s="42" t="s">
        <v>71</v>
      </c>
      <c r="H27" s="160">
        <v>0</v>
      </c>
      <c r="U27" s="128">
        <v>26</v>
      </c>
      <c r="X27" s="28">
        <v>5</v>
      </c>
      <c r="Y27" s="7">
        <v>3200</v>
      </c>
      <c r="Z27" s="11">
        <f>IF(X27=Sheet2!H22,Y27,0)</f>
        <v>3200</v>
      </c>
      <c r="AA27" s="128"/>
      <c r="AB27" s="128"/>
      <c r="AC27" s="128"/>
      <c r="AD27" s="128"/>
    </row>
    <row r="28" spans="7:32" ht="23.25" thickBot="1" x14ac:dyDescent="0.6">
      <c r="G28" s="43" t="s">
        <v>72</v>
      </c>
      <c r="H28" s="159">
        <v>0</v>
      </c>
      <c r="U28" s="128">
        <v>27</v>
      </c>
      <c r="X28" s="44">
        <v>6</v>
      </c>
      <c r="Y28" s="45">
        <v>3400</v>
      </c>
      <c r="Z28" s="4">
        <f>IF(X28=Sheet2!H22,Y28,0)</f>
        <v>0</v>
      </c>
      <c r="AA28" s="128"/>
      <c r="AB28" s="128"/>
      <c r="AC28" s="128"/>
      <c r="AD28" s="128"/>
    </row>
    <row r="29" spans="7:32" ht="23.25" thickBot="1" x14ac:dyDescent="0.6">
      <c r="U29" s="128">
        <v>28</v>
      </c>
      <c r="X29" s="28">
        <v>7</v>
      </c>
      <c r="Y29" s="7">
        <v>3600</v>
      </c>
      <c r="Z29" s="11">
        <f>IF(X29=Sheet2!H22,Y29,0)</f>
        <v>0</v>
      </c>
      <c r="AA29" s="128"/>
      <c r="AB29" s="128"/>
      <c r="AC29" s="128"/>
      <c r="AD29" s="128"/>
      <c r="AF29" s="161"/>
    </row>
    <row r="30" spans="7:32" ht="22.5" x14ac:dyDescent="0.55000000000000004">
      <c r="G30" s="49"/>
      <c r="H30" s="49"/>
      <c r="I30" s="49"/>
      <c r="U30" s="128">
        <v>29</v>
      </c>
      <c r="X30" s="44">
        <v>8</v>
      </c>
      <c r="Y30" s="45">
        <v>3800</v>
      </c>
      <c r="Z30" s="4">
        <f>IF(X30=Sheet2!H22,Y30,0)</f>
        <v>0</v>
      </c>
      <c r="AA30" s="128"/>
      <c r="AB30" s="128"/>
      <c r="AC30" s="128"/>
      <c r="AD30" s="128"/>
    </row>
    <row r="31" spans="7:32" ht="22.5" x14ac:dyDescent="0.55000000000000004">
      <c r="G31" s="265" t="s">
        <v>78</v>
      </c>
      <c r="H31" s="265"/>
      <c r="I31" s="162" t="e">
        <f>('ورود اطلاعات'!F6*100)/Sheet2!AQ38</f>
        <v>#DIV/0!</v>
      </c>
      <c r="U31" s="128">
        <v>30</v>
      </c>
      <c r="X31" s="28">
        <v>9</v>
      </c>
      <c r="Y31" s="7">
        <v>4000</v>
      </c>
      <c r="Z31" s="11">
        <f>IF(X31=Sheet2!H22,Y31,0)</f>
        <v>0</v>
      </c>
      <c r="AA31" s="128"/>
      <c r="AB31" s="128"/>
      <c r="AC31" s="128"/>
      <c r="AD31" s="128"/>
      <c r="AF31" s="163"/>
    </row>
    <row r="32" spans="7:32" ht="22.5" x14ac:dyDescent="0.55000000000000004">
      <c r="G32" s="265" t="s">
        <v>79</v>
      </c>
      <c r="H32" s="265"/>
      <c r="I32" s="162" t="e">
        <f>('ورود اطلاعات'!F7*100)/Sheet2!AQ38</f>
        <v>#DIV/0!</v>
      </c>
      <c r="X32" s="44">
        <v>10</v>
      </c>
      <c r="Y32" s="45">
        <v>4200</v>
      </c>
      <c r="Z32" s="4">
        <f>IF(X32=Sheet2!H22,Y32,0)</f>
        <v>0</v>
      </c>
      <c r="AA32" s="128"/>
      <c r="AB32" s="128"/>
      <c r="AC32" s="128"/>
      <c r="AD32" s="128"/>
    </row>
    <row r="33" spans="7:43" ht="22.5" x14ac:dyDescent="0.55000000000000004">
      <c r="G33" s="265" t="s">
        <v>132</v>
      </c>
      <c r="H33" s="265"/>
      <c r="I33" s="162" t="e">
        <f>('ورود اطلاعات'!F5*100)/Sheet2!I36</f>
        <v>#DIV/0!</v>
      </c>
      <c r="X33" s="28">
        <v>11</v>
      </c>
      <c r="Y33" s="7">
        <v>4400</v>
      </c>
      <c r="Z33" s="11">
        <f>IF(X33=Sheet2!H22,Y33,0)</f>
        <v>0</v>
      </c>
      <c r="AA33" s="128"/>
      <c r="AB33" s="128"/>
      <c r="AC33" s="128"/>
      <c r="AD33" s="128"/>
    </row>
    <row r="34" spans="7:43" ht="22.5" x14ac:dyDescent="0.55000000000000004">
      <c r="G34" s="265" t="s">
        <v>139</v>
      </c>
      <c r="H34" s="265"/>
      <c r="I34" s="162" t="e">
        <f>('جدول محاسبات'!E18*100)/'جدول محاسبات'!E4</f>
        <v>#DIV/0!</v>
      </c>
      <c r="X34" s="44">
        <v>12</v>
      </c>
      <c r="Y34" s="45">
        <v>4600</v>
      </c>
      <c r="Z34" s="4">
        <f>IF(X34=Sheet2!H22,Y34,0)</f>
        <v>0</v>
      </c>
      <c r="AA34" s="128"/>
      <c r="AB34" s="128"/>
      <c r="AC34" s="128"/>
      <c r="AD34" s="128"/>
    </row>
    <row r="35" spans="7:43" ht="22.5" x14ac:dyDescent="0.55000000000000004">
      <c r="G35" s="51"/>
      <c r="H35" s="51"/>
      <c r="I35" s="51"/>
      <c r="X35" s="28">
        <v>13</v>
      </c>
      <c r="Y35" s="7">
        <v>4800</v>
      </c>
      <c r="Z35" s="11">
        <f>IF(X35=Sheet2!H22,Y35,0)</f>
        <v>0</v>
      </c>
      <c r="AA35" s="128"/>
      <c r="AB35" s="128"/>
      <c r="AC35" s="128"/>
      <c r="AD35" s="128"/>
    </row>
    <row r="36" spans="7:43" ht="22.5" x14ac:dyDescent="0.55000000000000004">
      <c r="G36" s="265" t="s">
        <v>133</v>
      </c>
      <c r="H36" s="265"/>
      <c r="I36" s="78">
        <f>'جدول محاسبات'!E7+'جدول محاسبات'!E8+'جدول محاسبات'!E12+'جدول محاسبات'!E13+'جدول محاسبات'!E14+'جدول محاسبات'!E15</f>
        <v>0</v>
      </c>
      <c r="X36" s="44">
        <v>14</v>
      </c>
      <c r="Y36" s="45">
        <v>5000</v>
      </c>
      <c r="Z36" s="4">
        <f>IF(X36=Sheet2!H22,Y36,0)</f>
        <v>0</v>
      </c>
      <c r="AA36" s="128"/>
      <c r="AB36" s="128"/>
      <c r="AC36" s="128"/>
      <c r="AD36" s="128"/>
      <c r="AO36" s="79"/>
      <c r="AP36" s="164"/>
      <c r="AQ36" s="165"/>
    </row>
    <row r="37" spans="7:43" ht="23.25" thickBot="1" x14ac:dyDescent="0.6">
      <c r="G37" s="51"/>
      <c r="H37" s="51"/>
      <c r="I37" s="51"/>
      <c r="X37" s="28">
        <v>15</v>
      </c>
      <c r="Y37" s="7">
        <v>5200</v>
      </c>
      <c r="Z37" s="11">
        <f>IF(X37=Sheet2!H22,Y37,0)</f>
        <v>0</v>
      </c>
      <c r="AA37" s="128"/>
      <c r="AB37" s="128"/>
      <c r="AC37" s="128"/>
      <c r="AD37" s="128"/>
    </row>
    <row r="38" spans="7:43" ht="23.25" thickBot="1" x14ac:dyDescent="0.6">
      <c r="G38" s="265" t="s">
        <v>134</v>
      </c>
      <c r="H38" s="265"/>
      <c r="I38" s="78" t="e">
        <f>ROUND('جدول محاسبات'!#REF!*Sheet2!H42%,0)</f>
        <v>#REF!</v>
      </c>
      <c r="X38" s="46">
        <v>16</v>
      </c>
      <c r="Y38" s="47">
        <v>5400</v>
      </c>
      <c r="Z38" s="48">
        <f>IF(X38=Sheet2!H22,Y38,0)</f>
        <v>0</v>
      </c>
      <c r="AA38" s="128"/>
      <c r="AB38" s="128"/>
      <c r="AC38" s="128"/>
      <c r="AD38" s="128"/>
      <c r="AI38" s="166" t="s">
        <v>66</v>
      </c>
      <c r="AJ38" s="167" t="s">
        <v>67</v>
      </c>
      <c r="AL38" s="168" t="s">
        <v>17</v>
      </c>
      <c r="AN38" s="168" t="s">
        <v>76</v>
      </c>
      <c r="AP38" s="169" t="s">
        <v>77</v>
      </c>
      <c r="AQ38" s="170">
        <f>'جدول محاسبات'!E7</f>
        <v>0</v>
      </c>
    </row>
    <row r="39" spans="7:43" ht="22.5" x14ac:dyDescent="0.55000000000000004">
      <c r="G39" s="265" t="s">
        <v>135</v>
      </c>
      <c r="H39" s="265"/>
      <c r="I39" s="78" t="e">
        <f>ROUND('جدول محاسبات'!#REF!*Sheet2!H42%,0)</f>
        <v>#REF!</v>
      </c>
      <c r="X39" s="25" t="s">
        <v>52</v>
      </c>
      <c r="Y39" s="9">
        <v>0</v>
      </c>
      <c r="Z39" s="10">
        <f>IF(X39=Sheet2!H23,0,0)</f>
        <v>0</v>
      </c>
      <c r="AA39" s="272" t="s">
        <v>62</v>
      </c>
      <c r="AB39" s="273"/>
      <c r="AC39" s="273"/>
      <c r="AD39" s="274"/>
      <c r="AF39" s="33">
        <v>1</v>
      </c>
      <c r="AG39" s="34">
        <f>IF(AND(AND(X39=Sheet2!H23,Sheet2!H26&gt;1,Sheet2!H28&gt;119,Sheet2!H15&gt;69,Sheet2!H16&gt;69),((Sheet2!H15+Sheet2!H16)/2)&gt;=75),1,0)</f>
        <v>0</v>
      </c>
      <c r="AI39" s="171">
        <f>IF(AG39=AF39,AD44*30%,0)</f>
        <v>0</v>
      </c>
      <c r="AJ39" s="172">
        <f>IF(AG39=AF39,AD44*20%,0)</f>
        <v>0</v>
      </c>
      <c r="AL39" s="173">
        <f>IF(AG39=AF39,'ورود اطلاعات'!C8*10%,0)</f>
        <v>0</v>
      </c>
      <c r="AN39" s="173">
        <f>IF(AG39=AF39,AA11*10%,0)</f>
        <v>0</v>
      </c>
    </row>
    <row r="40" spans="7:43" ht="22.5" x14ac:dyDescent="0.55000000000000004">
      <c r="X40" s="26" t="s">
        <v>53</v>
      </c>
      <c r="Y40" s="7">
        <v>250</v>
      </c>
      <c r="Z40" s="11">
        <f>IF(X40=Sheet2!H23,Y40,0)</f>
        <v>0</v>
      </c>
      <c r="AA40" s="26">
        <f>AA44</f>
        <v>3520</v>
      </c>
      <c r="AB40" s="7">
        <f>IF(X40=Sheet2!H23,AA41,0)</f>
        <v>0</v>
      </c>
      <c r="AC40" s="15">
        <v>0.15</v>
      </c>
      <c r="AD40" s="16">
        <f>AC40*AB40</f>
        <v>0</v>
      </c>
      <c r="AF40" s="28">
        <v>2</v>
      </c>
      <c r="AG40" s="35">
        <f>IF(X40=Sheet2!H23,AF40,0)</f>
        <v>0</v>
      </c>
      <c r="AI40" s="174">
        <f>IF(AG40=AF40,AD44*25%,0)</f>
        <v>0</v>
      </c>
      <c r="AJ40" s="175">
        <f>IF(AG40=AF40,AD44*15%,0)</f>
        <v>0</v>
      </c>
      <c r="AL40" s="176">
        <f>IF(AG40=AF40,'ورود اطلاعات'!C8*15%,0)</f>
        <v>0</v>
      </c>
      <c r="AN40" s="173">
        <f>IF(AG40=AF40,AA11*15%,0)</f>
        <v>0</v>
      </c>
    </row>
    <row r="41" spans="7:43" ht="23.25" thickBot="1" x14ac:dyDescent="0.6">
      <c r="G41" s="260" t="s">
        <v>147</v>
      </c>
      <c r="H41" s="259"/>
      <c r="X41" s="26" t="s">
        <v>54</v>
      </c>
      <c r="Y41" s="7">
        <v>600</v>
      </c>
      <c r="Z41" s="11">
        <f>IF(X41=Sheet2!H23,Y41,0)</f>
        <v>0</v>
      </c>
      <c r="AA41" s="26">
        <f>AA44</f>
        <v>3520</v>
      </c>
      <c r="AB41" s="7">
        <f>IF(X41=Sheet2!H23,AA41,0)</f>
        <v>0</v>
      </c>
      <c r="AC41" s="15">
        <v>0.25</v>
      </c>
      <c r="AD41" s="16">
        <f>AC41*AB41</f>
        <v>0</v>
      </c>
      <c r="AF41" s="28">
        <v>3</v>
      </c>
      <c r="AG41" s="35">
        <f>IF(X41=Sheet2!H23,AF41,0)</f>
        <v>0</v>
      </c>
      <c r="AI41" s="174">
        <f>IF(AG41=AF41,AD44*17%,0)</f>
        <v>0</v>
      </c>
      <c r="AJ41" s="175">
        <f>IF(AG41=AF41,AD44*10%,0)</f>
        <v>0</v>
      </c>
      <c r="AL41" s="176">
        <f>IF(AG41=AF41,'ورود اطلاعات'!C8*25%,0)</f>
        <v>0</v>
      </c>
      <c r="AN41" s="173">
        <f>IF(AG41=AF41,AA11*25%,0)</f>
        <v>0</v>
      </c>
    </row>
    <row r="42" spans="7:43" ht="24.75" thickBot="1" x14ac:dyDescent="0.6">
      <c r="G42" s="91" t="s">
        <v>146</v>
      </c>
      <c r="H42" s="177">
        <v>0</v>
      </c>
      <c r="X42" s="26" t="s">
        <v>55</v>
      </c>
      <c r="Y42" s="7">
        <v>1050</v>
      </c>
      <c r="Z42" s="11">
        <f>IF(X42=Sheet2!H23,Y42,0)</f>
        <v>0</v>
      </c>
      <c r="AA42" s="26">
        <f>AA44</f>
        <v>3520</v>
      </c>
      <c r="AB42" s="7">
        <f>IF(X42=Sheet2!H23,AA42,0)</f>
        <v>0</v>
      </c>
      <c r="AC42" s="15">
        <v>0.35</v>
      </c>
      <c r="AD42" s="16">
        <f>AC42*AB42</f>
        <v>0</v>
      </c>
      <c r="AF42" s="28">
        <v>4</v>
      </c>
      <c r="AG42" s="35">
        <f>IF(X42=Sheet2!H23,AF42,0)</f>
        <v>0</v>
      </c>
      <c r="AI42" s="174">
        <f>IF(AG42=AF42,AD44*8%,0)</f>
        <v>0</v>
      </c>
      <c r="AJ42" s="175">
        <f>IF(AG42=AF42,AD44*5%,0)</f>
        <v>0</v>
      </c>
      <c r="AL42" s="176">
        <f>IF(AG42=AF42,'ورود اطلاعات'!C8*35%,0)</f>
        <v>0</v>
      </c>
      <c r="AN42" s="173">
        <f>IF(AG42=AF42,AA11*35%,0)</f>
        <v>0</v>
      </c>
      <c r="AP42" s="169" t="s">
        <v>80</v>
      </c>
      <c r="AQ42" s="170" t="e">
        <f>SUM(Sheet2!H58,Sheet2!H73,Sheet2!H74)</f>
        <v>#REF!</v>
      </c>
    </row>
    <row r="43" spans="7:43" ht="23.25" thickBot="1" x14ac:dyDescent="0.6">
      <c r="X43" s="12" t="s">
        <v>56</v>
      </c>
      <c r="Y43" s="13">
        <v>1600</v>
      </c>
      <c r="Z43" s="14">
        <f>IF(X43=Sheet2!H23,Y43,0)</f>
        <v>0</v>
      </c>
      <c r="AA43" s="26">
        <f>AA44</f>
        <v>3520</v>
      </c>
      <c r="AB43" s="8">
        <f>IF(X43=Sheet2!H23,AA43,0)</f>
        <v>0</v>
      </c>
      <c r="AC43" s="17">
        <v>0.5</v>
      </c>
      <c r="AD43" s="18">
        <f>AC43*AB43</f>
        <v>0</v>
      </c>
      <c r="AF43" s="36">
        <v>5</v>
      </c>
      <c r="AG43" s="37">
        <f>IF(X43=Sheet2!H23,AF43,0)</f>
        <v>0</v>
      </c>
      <c r="AI43" s="178">
        <f>SUM(AI39:AI42)</f>
        <v>0</v>
      </c>
      <c r="AJ43" s="179">
        <f>SUM(AJ39:AJ42)</f>
        <v>0</v>
      </c>
      <c r="AL43" s="176">
        <f>IF(AG43=AF43,'ورود اطلاعات'!C8*50%,0)</f>
        <v>0</v>
      </c>
      <c r="AN43" s="173">
        <f>IF(AG43=AF43,AA11*50%,0)</f>
        <v>0</v>
      </c>
    </row>
    <row r="44" spans="7:43" ht="24.75" thickBot="1" x14ac:dyDescent="0.65">
      <c r="G44" s="259" t="s">
        <v>131</v>
      </c>
      <c r="H44" s="259"/>
      <c r="X44" s="270" t="s">
        <v>61</v>
      </c>
      <c r="Y44" s="271"/>
      <c r="Z44" s="27">
        <f>SUM(Z23:Z43)</f>
        <v>3200</v>
      </c>
      <c r="AA44" s="180">
        <f>Z44+(Z44*10%)</f>
        <v>3520</v>
      </c>
      <c r="AB44" s="275" t="s">
        <v>63</v>
      </c>
      <c r="AC44" s="276"/>
      <c r="AD44" s="19">
        <f>SUM(AD40:AD43,AA44)</f>
        <v>3520</v>
      </c>
      <c r="AF44" s="38" t="s">
        <v>51</v>
      </c>
      <c r="AG44" s="39">
        <f>SUM(AG39:AG43)</f>
        <v>0</v>
      </c>
      <c r="AI44" s="40" t="s">
        <v>75</v>
      </c>
      <c r="AJ44" s="181">
        <f>IF(Sheet2!H25=Sheet2!Q2,AI43,AJ43)</f>
        <v>0</v>
      </c>
      <c r="AL44" s="182">
        <f>SUM(AL39:AL43)</f>
        <v>0</v>
      </c>
      <c r="AN44" s="182">
        <f>IF(AG44&gt;0,SUM(AN39:AN43)+(AC13*50%),0)</f>
        <v>0</v>
      </c>
      <c r="AP44" s="169" t="s">
        <v>81</v>
      </c>
      <c r="AQ44" s="170">
        <f>'جدول محاسبات'!G7</f>
        <v>0</v>
      </c>
    </row>
    <row r="45" spans="7:43" ht="24.75" thickBot="1" x14ac:dyDescent="0.25">
      <c r="G45" s="91" t="s">
        <v>130</v>
      </c>
      <c r="H45" s="98" t="s">
        <v>15</v>
      </c>
    </row>
    <row r="52" spans="7:8" ht="15" thickBot="1" x14ac:dyDescent="0.25"/>
    <row r="53" spans="7:8" ht="21" x14ac:dyDescent="0.2">
      <c r="G53" s="266" t="s">
        <v>180</v>
      </c>
      <c r="H53" s="267"/>
    </row>
    <row r="54" spans="7:8" ht="21.75" thickBot="1" x14ac:dyDescent="0.25">
      <c r="G54" s="92" t="s">
        <v>0</v>
      </c>
      <c r="H54" s="93" t="s">
        <v>1</v>
      </c>
    </row>
    <row r="55" spans="7:8" ht="21" x14ac:dyDescent="0.2">
      <c r="G55" s="72">
        <f>'جدول محاسبات'!D4</f>
        <v>0</v>
      </c>
      <c r="H55" s="73">
        <f>G55*Sheet2!J112</f>
        <v>0</v>
      </c>
    </row>
    <row r="56" spans="7:8" ht="21" x14ac:dyDescent="0.2">
      <c r="G56" s="58">
        <f>'جدول محاسبات'!D5</f>
        <v>0</v>
      </c>
      <c r="H56" s="59">
        <f>G56*Sheet2!J112</f>
        <v>0</v>
      </c>
    </row>
    <row r="57" spans="7:8" ht="21" x14ac:dyDescent="0.2">
      <c r="G57" s="75">
        <f>'ورود اطلاعات (2)'!K12</f>
        <v>0</v>
      </c>
      <c r="H57" s="59">
        <f>G57*Sheet2!J112</f>
        <v>0</v>
      </c>
    </row>
    <row r="58" spans="7:8" ht="21" x14ac:dyDescent="0.2">
      <c r="G58" s="95">
        <f>SUM(G55:G57)</f>
        <v>0</v>
      </c>
      <c r="H58" s="94">
        <f>SUM(H55:H57)</f>
        <v>0</v>
      </c>
    </row>
    <row r="59" spans="7:8" ht="21" x14ac:dyDescent="0.2">
      <c r="G59" s="75"/>
      <c r="H59" s="74" t="e">
        <f>'جدول محاسبات'!#REF!</f>
        <v>#REF!</v>
      </c>
    </row>
    <row r="60" spans="7:8" ht="21" x14ac:dyDescent="0.2">
      <c r="G60" s="75">
        <f>'جدول محاسبات'!D8</f>
        <v>0</v>
      </c>
      <c r="H60" s="74">
        <f>G60*Sheet2!J112</f>
        <v>0</v>
      </c>
    </row>
    <row r="61" spans="7:8" ht="21" x14ac:dyDescent="0.2">
      <c r="G61" s="75"/>
      <c r="H61" s="74">
        <f>IF('ورود اطلاعات'!F5=0,0,SUM(H55,H56,H57,H60,H64,H66,H67,H68,H73,H74)*Sheet2!I33%)</f>
        <v>0</v>
      </c>
    </row>
    <row r="62" spans="7:8" ht="21" x14ac:dyDescent="0.2">
      <c r="G62" s="75"/>
      <c r="H62" s="74">
        <f>IF('ورود اطلاعات'!F6=0,0,Sheet2!AQ42*Sheet2!I31%)</f>
        <v>0</v>
      </c>
    </row>
    <row r="63" spans="7:8" ht="21" x14ac:dyDescent="0.2">
      <c r="G63" s="75"/>
      <c r="H63" s="74">
        <f>IF('ورود اطلاعات'!F7=0,0,Sheet2!AQ42*Sheet2!I32%)</f>
        <v>0</v>
      </c>
    </row>
    <row r="64" spans="7:8" ht="21" x14ac:dyDescent="0.2">
      <c r="G64" s="75">
        <f>'جدول محاسبات'!D12</f>
        <v>0</v>
      </c>
      <c r="H64" s="74">
        <f>G64*Sheet2!J112</f>
        <v>0</v>
      </c>
    </row>
    <row r="65" spans="7:8" ht="21" x14ac:dyDescent="0.2">
      <c r="G65" s="75"/>
      <c r="H65" s="74">
        <f>IF(Sheet2!J94="بلی",'ورود اطلاعات (2)'!K48/4,0)</f>
        <v>0</v>
      </c>
    </row>
    <row r="66" spans="7:8" ht="21" x14ac:dyDescent="0.2">
      <c r="G66" s="75">
        <f>'جدول محاسبات'!D13</f>
        <v>0</v>
      </c>
      <c r="H66" s="74">
        <f>G66*Sheet2!J112</f>
        <v>0</v>
      </c>
    </row>
    <row r="67" spans="7:8" ht="21" x14ac:dyDescent="0.2">
      <c r="G67" s="75">
        <f>'جدول محاسبات'!D14</f>
        <v>0</v>
      </c>
      <c r="H67" s="74">
        <f>G67*Sheet2!J112</f>
        <v>0</v>
      </c>
    </row>
    <row r="68" spans="7:8" ht="21" x14ac:dyDescent="0.2">
      <c r="G68" s="75">
        <f>'جدول محاسبات'!D15</f>
        <v>0</v>
      </c>
      <c r="H68" s="74">
        <f>G68*Sheet2!J112</f>
        <v>0</v>
      </c>
    </row>
    <row r="69" spans="7:8" ht="21" x14ac:dyDescent="0.2">
      <c r="G69" s="75">
        <f>'جدول محاسبات'!D16</f>
        <v>0</v>
      </c>
      <c r="H69" s="74">
        <f>G69*2438</f>
        <v>0</v>
      </c>
    </row>
    <row r="70" spans="7:8" ht="21" x14ac:dyDescent="0.2">
      <c r="G70" s="75">
        <f>'جدول محاسبات'!D17</f>
        <v>0</v>
      </c>
      <c r="H70" s="74">
        <f>G70*2438</f>
        <v>0</v>
      </c>
    </row>
    <row r="71" spans="7:8" ht="21" x14ac:dyDescent="0.2">
      <c r="G71" s="75"/>
      <c r="H71" s="74">
        <f>IF('ورود اطلاعات'!F8=0,0,H55*Sheet2!I34%)</f>
        <v>0</v>
      </c>
    </row>
    <row r="72" spans="7:8" ht="21" x14ac:dyDescent="0.2">
      <c r="G72" s="75"/>
      <c r="H72" s="74">
        <f>'ورود اطلاعات'!F9</f>
        <v>0</v>
      </c>
    </row>
    <row r="73" spans="7:8" ht="21" x14ac:dyDescent="0.2">
      <c r="G73" s="75" t="e">
        <f>'جدول محاسبات'!#REF!</f>
        <v>#REF!</v>
      </c>
      <c r="H73" s="74" t="e">
        <f>G73*Sheet2!J112</f>
        <v>#REF!</v>
      </c>
    </row>
    <row r="74" spans="7:8" ht="21" x14ac:dyDescent="0.2">
      <c r="G74" s="77" t="e">
        <f>'جدول محاسبات'!#REF!</f>
        <v>#REF!</v>
      </c>
      <c r="H74" s="76" t="e">
        <f>G74*Sheet2!J112</f>
        <v>#REF!</v>
      </c>
    </row>
    <row r="75" spans="7:8" ht="21.75" thickBot="1" x14ac:dyDescent="0.25">
      <c r="G75" s="77"/>
      <c r="H75" s="74" t="e">
        <f>IF(SUM(H58,'جدول محاسبات'!#REF!,H60:H74)&lt;35000000,(35000000-SUM(H58,'جدول محاسبات'!#REF!,H60:H74)),0)</f>
        <v>#REF!</v>
      </c>
    </row>
    <row r="76" spans="7:8" ht="21.75" thickBot="1" x14ac:dyDescent="0.25">
      <c r="G76" s="97" t="e">
        <f>SUM(G58:G74)</f>
        <v>#REF!</v>
      </c>
      <c r="H76" s="96" t="e">
        <f>SUM(H58:H75)</f>
        <v>#REF!</v>
      </c>
    </row>
    <row r="77" spans="7:8" ht="20.25" thickBot="1" x14ac:dyDescent="0.25">
      <c r="G77" s="133"/>
      <c r="H77" s="133"/>
    </row>
    <row r="78" spans="7:8" ht="21.75" thickBot="1" x14ac:dyDescent="0.25">
      <c r="G78" s="126"/>
      <c r="H78" s="126"/>
    </row>
    <row r="79" spans="7:8" ht="20.25" x14ac:dyDescent="0.2">
      <c r="G79" s="125"/>
      <c r="H79" s="125"/>
    </row>
    <row r="80" spans="7:8" ht="20.25" x14ac:dyDescent="0.2">
      <c r="G80" s="123"/>
      <c r="H80" s="123"/>
    </row>
    <row r="81" spans="7:10" ht="20.25" x14ac:dyDescent="0.2">
      <c r="G81" s="123"/>
      <c r="H81" s="123"/>
    </row>
    <row r="82" spans="7:10" ht="20.25" x14ac:dyDescent="0.2">
      <c r="G82" s="123"/>
      <c r="H82" s="123"/>
    </row>
    <row r="83" spans="7:10" ht="20.25" x14ac:dyDescent="0.2">
      <c r="G83" s="123"/>
      <c r="H83" s="123"/>
    </row>
    <row r="84" spans="7:10" ht="21" thickBot="1" x14ac:dyDescent="0.25">
      <c r="G84" s="124"/>
      <c r="H84" s="124"/>
    </row>
    <row r="94" spans="7:10" ht="24" x14ac:dyDescent="0.2">
      <c r="I94" s="203" t="s">
        <v>129</v>
      </c>
      <c r="J94" s="196" t="s">
        <v>15</v>
      </c>
    </row>
    <row r="96" spans="7:10" ht="19.5" x14ac:dyDescent="0.5">
      <c r="I96" s="259" t="s">
        <v>182</v>
      </c>
      <c r="J96" s="259"/>
    </row>
    <row r="97" spans="9:10" ht="19.5" x14ac:dyDescent="0.2">
      <c r="I97" s="203" t="s">
        <v>174</v>
      </c>
      <c r="J97" s="197" t="s">
        <v>15</v>
      </c>
    </row>
    <row r="98" spans="9:10" ht="19.5" x14ac:dyDescent="0.2">
      <c r="I98" s="203" t="s">
        <v>40</v>
      </c>
      <c r="J98" s="197" t="s">
        <v>162</v>
      </c>
    </row>
    <row r="99" spans="9:10" ht="19.5" x14ac:dyDescent="0.2">
      <c r="I99" s="203" t="s">
        <v>196</v>
      </c>
      <c r="J99" s="197">
        <v>0</v>
      </c>
    </row>
    <row r="100" spans="9:10" ht="19.5" x14ac:dyDescent="0.2">
      <c r="I100" s="203" t="s">
        <v>175</v>
      </c>
      <c r="J100" s="198" t="s">
        <v>152</v>
      </c>
    </row>
    <row r="101" spans="9:10" ht="19.5" x14ac:dyDescent="0.2">
      <c r="I101" s="203" t="s">
        <v>188</v>
      </c>
      <c r="J101" s="198">
        <v>50</v>
      </c>
    </row>
    <row r="102" spans="9:10" ht="19.5" x14ac:dyDescent="0.5">
      <c r="I102" s="259" t="s">
        <v>195</v>
      </c>
      <c r="J102" s="259"/>
    </row>
    <row r="103" spans="9:10" ht="19.5" x14ac:dyDescent="0.2">
      <c r="I103" s="203" t="s">
        <v>191</v>
      </c>
      <c r="J103" s="197" t="s">
        <v>192</v>
      </c>
    </row>
    <row r="104" spans="9:10" ht="19.5" x14ac:dyDescent="0.5">
      <c r="I104" s="259" t="s">
        <v>198</v>
      </c>
      <c r="J104" s="259"/>
    </row>
    <row r="105" spans="9:10" ht="19.5" x14ac:dyDescent="0.2">
      <c r="I105" s="203" t="s">
        <v>184</v>
      </c>
      <c r="J105" s="197" t="s">
        <v>14</v>
      </c>
    </row>
    <row r="106" spans="9:10" ht="19.5" x14ac:dyDescent="0.5">
      <c r="I106" s="259" t="s">
        <v>183</v>
      </c>
      <c r="J106" s="259"/>
    </row>
    <row r="107" spans="9:10" ht="24" x14ac:dyDescent="0.2">
      <c r="I107" s="203" t="s">
        <v>201</v>
      </c>
      <c r="J107" s="196" t="s">
        <v>15</v>
      </c>
    </row>
    <row r="110" spans="9:10" ht="19.5" x14ac:dyDescent="0.5">
      <c r="I110" s="232" t="s">
        <v>200</v>
      </c>
      <c r="J110" s="232"/>
    </row>
    <row r="111" spans="9:10" ht="19.5" x14ac:dyDescent="0.2">
      <c r="I111" s="199" t="s">
        <v>219</v>
      </c>
      <c r="J111" s="200">
        <f>IF(Sheet2!J107="بلی",2300,2438)</f>
        <v>2438</v>
      </c>
    </row>
    <row r="112" spans="9:10" ht="19.5" x14ac:dyDescent="0.2">
      <c r="I112" s="199" t="s">
        <v>220</v>
      </c>
      <c r="J112" s="200">
        <f>IF(J111=2300,2875,3048)</f>
        <v>3048</v>
      </c>
    </row>
    <row r="115" spans="10:10" x14ac:dyDescent="0.2">
      <c r="J115" s="216">
        <f>SUM('جدول محاسبات'!G7:G19)</f>
        <v>0</v>
      </c>
    </row>
  </sheetData>
  <mergeCells count="25">
    <mergeCell ref="G53:H53"/>
    <mergeCell ref="Y11:Z11"/>
    <mergeCell ref="X44:Y44"/>
    <mergeCell ref="AA39:AD39"/>
    <mergeCell ref="AB44:AC44"/>
    <mergeCell ref="Y12:AB12"/>
    <mergeCell ref="Y13:AB13"/>
    <mergeCell ref="G32:H32"/>
    <mergeCell ref="G33:H33"/>
    <mergeCell ref="G9:H9"/>
    <mergeCell ref="G41:H41"/>
    <mergeCell ref="G44:H44"/>
    <mergeCell ref="G14:H14"/>
    <mergeCell ref="G18:H19"/>
    <mergeCell ref="G21:H21"/>
    <mergeCell ref="G36:H36"/>
    <mergeCell ref="G38:H38"/>
    <mergeCell ref="G39:H39"/>
    <mergeCell ref="G34:H34"/>
    <mergeCell ref="G31:H31"/>
    <mergeCell ref="I96:J96"/>
    <mergeCell ref="I106:J106"/>
    <mergeCell ref="I102:J102"/>
    <mergeCell ref="I104:J104"/>
    <mergeCell ref="I110:J110"/>
  </mergeCells>
  <dataValidations count="12">
    <dataValidation type="whole" allowBlank="1" showInputMessage="1" showErrorMessage="1" errorTitle="توجه" error="از صفر (۰) تا صد (100)  عددی وارد نمایید" sqref="H15:H16" xr:uid="{00000000-0002-0000-0200-000000000000}">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xr:uid="{00000000-0002-0000-0200-000001000000}">
      <formula1>$X$39:$X$43</formula1>
    </dataValidation>
    <dataValidation type="list" allowBlank="1" showInputMessage="1" showErrorMessage="1" errorTitle="توجه" error="عددی بین 4 تا 16 مطابق با آخرین حکم کارگزینی وارد نمایید" sqref="H22" xr:uid="{00000000-0002-0000-0200-000002000000}">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xr:uid="{00000000-0002-0000-0200-000003000000}">
      <formula1>$Y$5:$Y$10</formula1>
    </dataValidation>
    <dataValidation type="list" allowBlank="1" showInputMessage="1" showErrorMessage="1" errorTitle="توجه" error="از صفر (0) تا یازده (11) عددی وارد نمایید" sqref="H27" xr:uid="{00000000-0002-0000-0200-000004000000}">
      <formula1>$U$1:$U$12</formula1>
    </dataValidation>
    <dataValidation type="list" allowBlank="1" showInputMessage="1" showErrorMessage="1" errorTitle="توجه" error="از صفر (0) تا سی (30) عددی وارد نمایید" sqref="H26" xr:uid="{00000000-0002-0000-0200-000005000000}">
      <formula1>$U$1:$U$31</formula1>
    </dataValidation>
    <dataValidation type="list" allowBlank="1" showInputMessage="1" showErrorMessage="1" errorTitle="توجه" error="یکی از گزینه های زیر را تایپ (انتخاب) نمایید_x000a__x000a_ابتدایی_x000a_متوسطه_x000a_" sqref="H25" xr:uid="{00000000-0002-0000-0200-000006000000}">
      <formula1>$Q$2:$Q$3</formula1>
    </dataValidation>
    <dataValidation type="whole" allowBlank="1" showInputMessage="1" showErrorMessage="1" errorTitle="توجه" error="از صفر (۰) تا هزار (1000)  عددی وارد نمایید" sqref="H28" xr:uid="{00000000-0002-0000-0200-000007000000}">
      <formula1>0</formula1>
      <formula2>1000</formula2>
    </dataValidation>
    <dataValidation type="whole" allowBlank="1" showInputMessage="1" showErrorMessage="1" errorTitle="اخطار" error="عددی از یک تا پنجاه وارد نمایید" sqref="H42" xr:uid="{00000000-0002-0000-0200-000008000000}">
      <formula1>0</formula1>
      <formula2>50</formula2>
    </dataValidation>
    <dataValidation type="list" allowBlank="1" showInputMessage="1" showErrorMessage="1" errorTitle="توجه" error="یکی از گزینه های زیر را وارد نمایید_x000a__x000a_خیر_x000a_بلی_x000a__x000a_" sqref="H45" xr:uid="{00000000-0002-0000-0200-000009000000}">
      <formula1>$S$2:$S$3</formula1>
    </dataValidation>
    <dataValidation type="list" allowBlank="1" showInputMessage="1" showErrorMessage="1" errorTitle="توجه" error="یکی از گزینه های زیر را وارد نمایید_x000a__x000a_خیر_x000a_بلی_x000a__x000a__x000a_" sqref="J107 J94" xr:uid="{00000000-0002-0000-0000-000011000000}">
      <formula1>$S$2:$S$3</formula1>
    </dataValidation>
    <dataValidation type="whole" allowBlank="1" showInputMessage="1" showErrorMessage="1" sqref="J99" xr:uid="{00000000-0002-0000-0000-00000B000000}">
      <formula1>0</formula1>
      <formula2>1000</formula2>
    </dataValidation>
  </dataValidation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16000000}">
          <x14:formula1>
            <xm:f>'ورود اطلاعات (2)'!$Y$7:$Y$9</xm:f>
          </x14:formula1>
          <xm:sqref>J103</xm:sqref>
        </x14:dataValidation>
        <x14:dataValidation type="list" allowBlank="1" showInputMessage="1" showErrorMessage="1" xr:uid="{00000000-0002-0000-0000-000015000000}">
          <x14:formula1>
            <xm:f>'ورود اطلاعات (2)'!$AA$1:$AA$6</xm:f>
          </x14:formula1>
          <xm:sqref>J98</xm:sqref>
        </x14:dataValidation>
        <x14:dataValidation type="list" allowBlank="1" showInputMessage="1" showErrorMessage="1" xr:uid="{00000000-0002-0000-0000-000014000000}">
          <x14:formula1>
            <xm:f>'ورود اطلاعات (2)'!$Y$1:$Y$3</xm:f>
          </x14:formula1>
          <xm:sqref>J100</xm:sqref>
        </x14:dataValidation>
        <x14:dataValidation type="list" allowBlank="1" showInputMessage="1" showErrorMessage="1" xr:uid="{00000000-0002-0000-0000-000013000000}">
          <x14:formula1>
            <xm:f>'ورود اطلاعات (2)'!$W$2:$W$3</xm:f>
          </x14:formula1>
          <xm:sqref>J97 J105</xm:sqref>
        </x14:dataValidation>
        <x14:dataValidation type="list" allowBlank="1" showInputMessage="1" showErrorMessage="1" xr:uid="{00000000-0002-0000-0000-000012000000}">
          <x14:formula1>
            <xm:f>'ورود اطلاعات (2)'!$V$3:$V$53</xm:f>
          </x14:formula1>
          <xm:sqref>J101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5" tint="-0.499984740745262"/>
    <pageSetUpPr fitToPage="1"/>
  </sheetPr>
  <dimension ref="A1:J47"/>
  <sheetViews>
    <sheetView showGridLines="0" rightToLeft="1" zoomScaleNormal="100" workbookViewId="0">
      <selection activeCell="C8" sqref="C8:D8"/>
    </sheetView>
  </sheetViews>
  <sheetFormatPr defaultColWidth="9" defaultRowHeight="14.25" x14ac:dyDescent="0.2"/>
  <cols>
    <col min="1" max="1" width="3.75" style="51" customWidth="1"/>
    <col min="2" max="2" width="34.25" style="51" customWidth="1"/>
    <col min="3" max="3" width="15" style="51" customWidth="1"/>
    <col min="4" max="4" width="13.75" style="51" customWidth="1"/>
    <col min="5" max="5" width="9.375" style="51" customWidth="1"/>
    <col min="6" max="6" width="11" style="51" customWidth="1"/>
    <col min="7" max="7" width="8.625" style="51" customWidth="1"/>
    <col min="8" max="8" width="13.625" style="51" customWidth="1"/>
    <col min="9" max="9" width="9" style="51"/>
    <col min="10" max="10" width="44.375" style="49" customWidth="1"/>
    <col min="11" max="16384" width="9" style="51"/>
  </cols>
  <sheetData>
    <row r="1" spans="1:9" ht="29.25" customHeight="1" x14ac:dyDescent="0.6">
      <c r="A1" s="49"/>
      <c r="B1" s="336" t="s">
        <v>221</v>
      </c>
      <c r="C1" s="337" t="s">
        <v>236</v>
      </c>
      <c r="D1" s="337"/>
      <c r="E1" s="337"/>
      <c r="F1" s="50"/>
      <c r="G1" s="50"/>
      <c r="H1" s="50"/>
      <c r="I1" s="49"/>
    </row>
    <row r="2" spans="1:9" ht="18" x14ac:dyDescent="0.2">
      <c r="A2" s="49"/>
      <c r="B2" s="336"/>
      <c r="C2" s="338" t="s">
        <v>48</v>
      </c>
      <c r="D2" s="338"/>
      <c r="E2" s="338"/>
      <c r="F2" s="50"/>
      <c r="G2" s="339" t="s">
        <v>49</v>
      </c>
      <c r="H2" s="339"/>
      <c r="I2" s="49"/>
    </row>
    <row r="3" spans="1:9" ht="10.5" customHeight="1" thickBot="1" x14ac:dyDescent="0.45">
      <c r="A3" s="49"/>
      <c r="B3" s="336"/>
      <c r="C3" s="340"/>
      <c r="D3" s="340"/>
      <c r="E3" s="340"/>
      <c r="F3" s="52"/>
      <c r="G3" s="341"/>
      <c r="H3" s="341"/>
      <c r="I3" s="49"/>
    </row>
    <row r="4" spans="1:9" ht="18" x14ac:dyDescent="0.2">
      <c r="A4" s="49"/>
      <c r="B4" s="342" t="s">
        <v>96</v>
      </c>
      <c r="C4" s="343"/>
      <c r="D4" s="344" t="s">
        <v>95</v>
      </c>
      <c r="E4" s="345"/>
      <c r="F4" s="345"/>
      <c r="G4" s="346"/>
      <c r="H4" s="347"/>
      <c r="I4" s="49"/>
    </row>
    <row r="5" spans="1:9" ht="18" x14ac:dyDescent="0.2">
      <c r="A5" s="49"/>
      <c r="B5" s="348" t="s">
        <v>97</v>
      </c>
      <c r="C5" s="330"/>
      <c r="D5" s="330" t="s">
        <v>98</v>
      </c>
      <c r="E5" s="330"/>
      <c r="F5" s="330"/>
      <c r="G5" s="330" t="s">
        <v>99</v>
      </c>
      <c r="H5" s="331"/>
      <c r="I5" s="49"/>
    </row>
    <row r="6" spans="1:9" ht="18" x14ac:dyDescent="0.2">
      <c r="A6" s="49"/>
      <c r="B6" s="85" t="s">
        <v>100</v>
      </c>
      <c r="C6" s="334" t="s">
        <v>101</v>
      </c>
      <c r="D6" s="334"/>
      <c r="E6" s="334"/>
      <c r="F6" s="335" t="s">
        <v>102</v>
      </c>
      <c r="G6" s="330"/>
      <c r="H6" s="331"/>
      <c r="I6" s="49"/>
    </row>
    <row r="7" spans="1:9" ht="24" x14ac:dyDescent="0.2">
      <c r="A7" s="49"/>
      <c r="B7" s="90" t="s">
        <v>103</v>
      </c>
      <c r="C7" s="330" t="s">
        <v>104</v>
      </c>
      <c r="D7" s="330"/>
      <c r="E7" s="330"/>
      <c r="F7" s="332" t="s">
        <v>105</v>
      </c>
      <c r="G7" s="332"/>
      <c r="H7" s="333"/>
      <c r="I7" s="49"/>
    </row>
    <row r="8" spans="1:9" ht="18" x14ac:dyDescent="0.2">
      <c r="A8" s="49"/>
      <c r="B8" s="84" t="s">
        <v>45</v>
      </c>
      <c r="C8" s="314" t="s">
        <v>106</v>
      </c>
      <c r="D8" s="314"/>
      <c r="E8" s="86"/>
      <c r="F8" s="314" t="s">
        <v>107</v>
      </c>
      <c r="G8" s="314"/>
      <c r="H8" s="89"/>
      <c r="I8" s="49"/>
    </row>
    <row r="9" spans="1:9" ht="18" x14ac:dyDescent="0.2">
      <c r="A9" s="49"/>
      <c r="B9" s="323" t="s">
        <v>108</v>
      </c>
      <c r="C9" s="314"/>
      <c r="D9" s="314" t="s">
        <v>109</v>
      </c>
      <c r="E9" s="314"/>
      <c r="F9" s="314" t="s">
        <v>110</v>
      </c>
      <c r="G9" s="314"/>
      <c r="H9" s="324"/>
      <c r="I9" s="49"/>
    </row>
    <row r="10" spans="1:9" ht="18" x14ac:dyDescent="0.2">
      <c r="A10" s="49"/>
      <c r="B10" s="323" t="s">
        <v>112</v>
      </c>
      <c r="C10" s="314"/>
      <c r="D10" s="314" t="s">
        <v>111</v>
      </c>
      <c r="E10" s="314"/>
      <c r="F10" s="314"/>
      <c r="G10" s="314"/>
      <c r="H10" s="324"/>
      <c r="I10" s="49"/>
    </row>
    <row r="11" spans="1:9" ht="18" x14ac:dyDescent="0.2">
      <c r="A11" s="49"/>
      <c r="B11" s="323" t="s">
        <v>113</v>
      </c>
      <c r="C11" s="314"/>
      <c r="D11" s="53" t="s">
        <v>114</v>
      </c>
      <c r="E11" s="314"/>
      <c r="F11" s="314"/>
      <c r="G11" s="314" t="s">
        <v>115</v>
      </c>
      <c r="H11" s="324"/>
      <c r="I11" s="49"/>
    </row>
    <row r="12" spans="1:9" ht="18" x14ac:dyDescent="0.2">
      <c r="A12" s="49"/>
      <c r="B12" s="88" t="s">
        <v>116</v>
      </c>
      <c r="C12" s="87"/>
      <c r="D12" s="330" t="s">
        <v>117</v>
      </c>
      <c r="E12" s="330"/>
      <c r="F12" s="330"/>
      <c r="G12" s="330"/>
      <c r="H12" s="331"/>
      <c r="I12" s="49"/>
    </row>
    <row r="13" spans="1:9" ht="19.5" x14ac:dyDescent="0.2">
      <c r="A13" s="49"/>
      <c r="B13" s="323" t="s">
        <v>118</v>
      </c>
      <c r="C13" s="314"/>
      <c r="D13" s="314"/>
      <c r="E13" s="314"/>
      <c r="F13" s="314"/>
      <c r="G13" s="314"/>
      <c r="H13" s="324"/>
      <c r="I13" s="49"/>
    </row>
    <row r="14" spans="1:9" ht="18" x14ac:dyDescent="0.2">
      <c r="A14" s="49"/>
      <c r="B14" s="323" t="s">
        <v>88</v>
      </c>
      <c r="C14" s="314"/>
      <c r="D14" s="314"/>
      <c r="E14" s="314"/>
      <c r="F14" s="314"/>
      <c r="G14" s="314"/>
      <c r="H14" s="324"/>
      <c r="I14" s="49"/>
    </row>
    <row r="15" spans="1:9" ht="22.5" x14ac:dyDescent="0.2">
      <c r="A15" s="49"/>
      <c r="B15" s="284" t="s">
        <v>119</v>
      </c>
      <c r="C15" s="325"/>
      <c r="D15" s="326" t="s">
        <v>120</v>
      </c>
      <c r="E15" s="285"/>
      <c r="F15" s="285"/>
      <c r="G15" s="285"/>
      <c r="H15" s="286"/>
      <c r="I15" s="49"/>
    </row>
    <row r="16" spans="1:9" ht="19.5" x14ac:dyDescent="0.2">
      <c r="A16" s="49"/>
      <c r="B16" s="284" t="s">
        <v>121</v>
      </c>
      <c r="C16" s="325"/>
      <c r="D16" s="327" t="s">
        <v>89</v>
      </c>
      <c r="E16" s="328"/>
      <c r="F16" s="329"/>
      <c r="G16" s="54" t="s">
        <v>0</v>
      </c>
      <c r="H16" s="55" t="s">
        <v>1</v>
      </c>
      <c r="I16" s="49"/>
    </row>
    <row r="17" spans="1:9" ht="21" x14ac:dyDescent="0.2">
      <c r="A17" s="49"/>
      <c r="B17" s="56"/>
      <c r="C17" s="57"/>
      <c r="D17" s="318" t="s">
        <v>2</v>
      </c>
      <c r="E17" s="315" t="s">
        <v>3</v>
      </c>
      <c r="F17" s="317"/>
      <c r="G17" s="58">
        <f>'جدول محاسبات'!D4</f>
        <v>0</v>
      </c>
      <c r="H17" s="59">
        <f>'جدول محاسبات'!E4</f>
        <v>0</v>
      </c>
      <c r="I17" s="49"/>
    </row>
    <row r="18" spans="1:9" ht="21" x14ac:dyDescent="0.2">
      <c r="A18" s="49"/>
      <c r="B18" s="68"/>
      <c r="C18" s="69"/>
      <c r="D18" s="319"/>
      <c r="E18" s="315" t="s">
        <v>4</v>
      </c>
      <c r="F18" s="317"/>
      <c r="G18" s="58">
        <f>'جدول محاسبات'!D5</f>
        <v>0</v>
      </c>
      <c r="H18" s="59">
        <f>'جدول محاسبات'!E5</f>
        <v>0</v>
      </c>
      <c r="I18" s="49"/>
    </row>
    <row r="19" spans="1:9" ht="24" x14ac:dyDescent="0.2">
      <c r="A19" s="49"/>
      <c r="B19" s="282" t="s">
        <v>128</v>
      </c>
      <c r="C19" s="283"/>
      <c r="D19" s="319"/>
      <c r="E19" s="315" t="s">
        <v>5</v>
      </c>
      <c r="F19" s="317"/>
      <c r="G19" s="58">
        <f>'جدول محاسبات'!D6</f>
        <v>0</v>
      </c>
      <c r="H19" s="59">
        <f>'جدول محاسبات'!E6</f>
        <v>0</v>
      </c>
      <c r="I19" s="49"/>
    </row>
    <row r="20" spans="1:9" ht="21" x14ac:dyDescent="0.2">
      <c r="A20" s="49"/>
      <c r="B20" s="68"/>
      <c r="C20" s="69"/>
      <c r="D20" s="320"/>
      <c r="E20" s="321" t="s">
        <v>6</v>
      </c>
      <c r="F20" s="322"/>
      <c r="G20" s="60">
        <f>SUM(G17:G19)</f>
        <v>0</v>
      </c>
      <c r="H20" s="61">
        <f>SUM(H17:H19)</f>
        <v>0</v>
      </c>
      <c r="I20" s="49"/>
    </row>
    <row r="21" spans="1:9" ht="21" x14ac:dyDescent="0.2">
      <c r="A21" s="49"/>
      <c r="B21" s="68"/>
      <c r="C21" s="69"/>
      <c r="D21" s="315" t="s">
        <v>7</v>
      </c>
      <c r="E21" s="316"/>
      <c r="F21" s="317"/>
      <c r="G21" s="58"/>
      <c r="H21" s="59">
        <v>0</v>
      </c>
      <c r="I21" s="49"/>
    </row>
    <row r="22" spans="1:9" ht="21" x14ac:dyDescent="0.2">
      <c r="A22" s="49"/>
      <c r="B22" s="68"/>
      <c r="C22" s="69"/>
      <c r="D22" s="315" t="s">
        <v>8</v>
      </c>
      <c r="E22" s="316"/>
      <c r="F22" s="317"/>
      <c r="G22" s="58">
        <f>'جدول محاسبات'!D8</f>
        <v>0</v>
      </c>
      <c r="H22" s="59">
        <f>'جدول محاسبات'!E8</f>
        <v>0</v>
      </c>
      <c r="I22" s="49"/>
    </row>
    <row r="23" spans="1:9" ht="21" x14ac:dyDescent="0.2">
      <c r="A23" s="49"/>
      <c r="B23" s="68"/>
      <c r="C23" s="69"/>
      <c r="D23" s="315" t="s">
        <v>47</v>
      </c>
      <c r="E23" s="316"/>
      <c r="F23" s="317"/>
      <c r="G23" s="58"/>
      <c r="H23" s="59">
        <f>'جدول محاسبات'!E9</f>
        <v>0</v>
      </c>
      <c r="I23" s="49"/>
    </row>
    <row r="24" spans="1:9" ht="21" x14ac:dyDescent="0.2">
      <c r="A24" s="49"/>
      <c r="B24" s="290" t="s">
        <v>30</v>
      </c>
      <c r="C24" s="291"/>
      <c r="D24" s="315" t="s">
        <v>9</v>
      </c>
      <c r="E24" s="316"/>
      <c r="F24" s="317"/>
      <c r="G24" s="58"/>
      <c r="H24" s="59">
        <f>'جدول محاسبات'!E10</f>
        <v>0</v>
      </c>
      <c r="I24" s="49"/>
    </row>
    <row r="25" spans="1:9" ht="21" x14ac:dyDescent="0.2">
      <c r="A25" s="49"/>
      <c r="B25" s="292" t="s">
        <v>31</v>
      </c>
      <c r="C25" s="293"/>
      <c r="D25" s="315" t="s">
        <v>10</v>
      </c>
      <c r="E25" s="316"/>
      <c r="F25" s="317"/>
      <c r="G25" s="58"/>
      <c r="H25" s="59">
        <f>'جدول محاسبات'!E11</f>
        <v>0</v>
      </c>
      <c r="I25" s="49"/>
    </row>
    <row r="26" spans="1:9" ht="21" x14ac:dyDescent="0.2">
      <c r="A26" s="49"/>
      <c r="B26" s="290" t="s">
        <v>125</v>
      </c>
      <c r="C26" s="291"/>
      <c r="D26" s="315" t="s">
        <v>36</v>
      </c>
      <c r="E26" s="316"/>
      <c r="F26" s="317"/>
      <c r="G26" s="58">
        <f>'جدول محاسبات'!D12</f>
        <v>0</v>
      </c>
      <c r="H26" s="59">
        <f>'جدول محاسبات'!E12</f>
        <v>0</v>
      </c>
      <c r="I26" s="49"/>
    </row>
    <row r="27" spans="1:9" ht="21" x14ac:dyDescent="0.2">
      <c r="A27" s="49"/>
      <c r="B27" s="290" t="s">
        <v>190</v>
      </c>
      <c r="C27" s="291"/>
      <c r="D27" s="315" t="s">
        <v>33</v>
      </c>
      <c r="E27" s="316"/>
      <c r="F27" s="317"/>
      <c r="G27" s="58"/>
      <c r="H27" s="59">
        <v>0</v>
      </c>
      <c r="I27" s="49"/>
    </row>
    <row r="28" spans="1:9" ht="21" x14ac:dyDescent="0.2">
      <c r="A28" s="70"/>
      <c r="B28" s="292" t="s">
        <v>32</v>
      </c>
      <c r="C28" s="294"/>
      <c r="D28" s="315" t="s">
        <v>34</v>
      </c>
      <c r="E28" s="316"/>
      <c r="F28" s="317"/>
      <c r="G28" s="58">
        <f>'جدول محاسبات'!D13</f>
        <v>0</v>
      </c>
      <c r="H28" s="59">
        <f>'جدول محاسبات'!E13</f>
        <v>0</v>
      </c>
      <c r="I28" s="49"/>
    </row>
    <row r="29" spans="1:9" ht="21" x14ac:dyDescent="0.2">
      <c r="A29" s="71"/>
      <c r="B29" s="292" t="s">
        <v>126</v>
      </c>
      <c r="C29" s="294"/>
      <c r="D29" s="315" t="s">
        <v>35</v>
      </c>
      <c r="E29" s="316"/>
      <c r="F29" s="317"/>
      <c r="G29" s="58">
        <f>'جدول محاسبات'!D14</f>
        <v>0</v>
      </c>
      <c r="H29" s="59">
        <f>'جدول محاسبات'!E14</f>
        <v>0</v>
      </c>
      <c r="I29" s="49"/>
    </row>
    <row r="30" spans="1:9" ht="21" x14ac:dyDescent="0.2">
      <c r="A30" s="49"/>
      <c r="B30" s="68"/>
      <c r="C30" s="69"/>
      <c r="D30" s="315" t="s">
        <v>37</v>
      </c>
      <c r="E30" s="316"/>
      <c r="F30" s="317"/>
      <c r="G30" s="58">
        <f>'جدول محاسبات'!D15</f>
        <v>0</v>
      </c>
      <c r="H30" s="59">
        <f>'جدول محاسبات'!E15</f>
        <v>0</v>
      </c>
      <c r="I30" s="49"/>
    </row>
    <row r="31" spans="1:9" ht="21" x14ac:dyDescent="0.2">
      <c r="A31" s="49"/>
      <c r="B31" s="56"/>
      <c r="C31" s="57"/>
      <c r="D31" s="315" t="s">
        <v>38</v>
      </c>
      <c r="E31" s="316"/>
      <c r="F31" s="317"/>
      <c r="G31" s="58">
        <f>'جدول محاسبات'!D16</f>
        <v>0</v>
      </c>
      <c r="H31" s="59">
        <f>'جدول محاسبات'!E16</f>
        <v>0</v>
      </c>
      <c r="I31" s="49"/>
    </row>
    <row r="32" spans="1:9" ht="21" x14ac:dyDescent="0.2">
      <c r="A32" s="49"/>
      <c r="B32" s="56"/>
      <c r="C32" s="57"/>
      <c r="D32" s="315" t="s">
        <v>39</v>
      </c>
      <c r="E32" s="316"/>
      <c r="F32" s="317"/>
      <c r="G32" s="58">
        <f>'جدول محاسبات'!D17</f>
        <v>0</v>
      </c>
      <c r="H32" s="59">
        <f>'جدول محاسبات'!E17</f>
        <v>0</v>
      </c>
      <c r="I32" s="49"/>
    </row>
    <row r="33" spans="1:9" ht="21" x14ac:dyDescent="0.2">
      <c r="A33" s="49"/>
      <c r="B33" s="56"/>
      <c r="C33" s="57"/>
      <c r="D33" s="315" t="s">
        <v>137</v>
      </c>
      <c r="E33" s="316"/>
      <c r="F33" s="317"/>
      <c r="G33" s="58"/>
      <c r="H33" s="59">
        <f>'جدول محاسبات'!E18</f>
        <v>0</v>
      </c>
      <c r="I33" s="49"/>
    </row>
    <row r="34" spans="1:9" ht="21" x14ac:dyDescent="0.2">
      <c r="A34" s="49"/>
      <c r="B34" s="56"/>
      <c r="C34" s="57"/>
      <c r="D34" s="315" t="s">
        <v>138</v>
      </c>
      <c r="E34" s="316"/>
      <c r="F34" s="317"/>
      <c r="G34" s="58"/>
      <c r="H34" s="59">
        <f>'جدول محاسبات'!E19</f>
        <v>0</v>
      </c>
      <c r="I34" s="49"/>
    </row>
    <row r="35" spans="1:9" ht="21" x14ac:dyDescent="0.2">
      <c r="A35" s="49"/>
      <c r="B35" s="62"/>
      <c r="C35" s="63"/>
      <c r="D35" s="305" t="s">
        <v>11</v>
      </c>
      <c r="E35" s="306"/>
      <c r="F35" s="307"/>
      <c r="G35" s="64">
        <f>SUM(G20:G33)</f>
        <v>0</v>
      </c>
      <c r="H35" s="65">
        <f>SUM(H20:H34)</f>
        <v>0</v>
      </c>
      <c r="I35" s="49"/>
    </row>
    <row r="36" spans="1:9" ht="18" x14ac:dyDescent="0.2">
      <c r="A36" s="49"/>
      <c r="B36" s="284" t="s">
        <v>122</v>
      </c>
      <c r="C36" s="285"/>
      <c r="D36" s="285"/>
      <c r="E36" s="285"/>
      <c r="F36" s="285"/>
      <c r="G36" s="285"/>
      <c r="H36" s="286"/>
      <c r="I36" s="49"/>
    </row>
    <row r="37" spans="1:9" ht="18" x14ac:dyDescent="0.2">
      <c r="A37" s="49"/>
      <c r="B37" s="308" t="s">
        <v>46</v>
      </c>
      <c r="C37" s="309"/>
      <c r="D37" s="309"/>
      <c r="E37" s="309"/>
      <c r="F37" s="309"/>
      <c r="G37" s="309"/>
      <c r="H37" s="310"/>
      <c r="I37" s="49"/>
    </row>
    <row r="38" spans="1:9" ht="19.5" x14ac:dyDescent="0.2">
      <c r="A38" s="49"/>
      <c r="B38" s="311" t="s">
        <v>123</v>
      </c>
      <c r="C38" s="312"/>
      <c r="D38" s="313" t="s">
        <v>90</v>
      </c>
      <c r="E38" s="314"/>
      <c r="F38" s="314"/>
      <c r="G38" s="314"/>
      <c r="H38" s="66"/>
      <c r="I38" s="49"/>
    </row>
    <row r="39" spans="1:9" ht="19.5" x14ac:dyDescent="0.2">
      <c r="A39" s="49"/>
      <c r="B39" s="284" t="s">
        <v>91</v>
      </c>
      <c r="C39" s="285"/>
      <c r="D39" s="295"/>
      <c r="E39" s="295"/>
      <c r="F39" s="296"/>
      <c r="G39" s="297" t="s">
        <v>29</v>
      </c>
      <c r="H39" s="298"/>
      <c r="I39" s="49"/>
    </row>
    <row r="40" spans="1:9" ht="18" x14ac:dyDescent="0.2">
      <c r="A40" s="49"/>
      <c r="B40" s="301" t="s">
        <v>124</v>
      </c>
      <c r="C40" s="302"/>
      <c r="D40" s="67"/>
      <c r="E40" s="67"/>
      <c r="F40" s="67"/>
      <c r="G40" s="297"/>
      <c r="H40" s="298"/>
      <c r="I40" s="49"/>
    </row>
    <row r="41" spans="1:9" ht="18" x14ac:dyDescent="0.2">
      <c r="A41" s="49"/>
      <c r="B41" s="303" t="s">
        <v>28</v>
      </c>
      <c r="C41" s="304"/>
      <c r="D41" s="304" t="s">
        <v>92</v>
      </c>
      <c r="E41" s="304"/>
      <c r="F41" s="304"/>
      <c r="G41" s="299"/>
      <c r="H41" s="300"/>
      <c r="I41" s="49"/>
    </row>
    <row r="42" spans="1:9" ht="18" x14ac:dyDescent="0.2">
      <c r="A42" s="49"/>
      <c r="B42" s="284" t="s">
        <v>93</v>
      </c>
      <c r="C42" s="285"/>
      <c r="D42" s="285"/>
      <c r="E42" s="285"/>
      <c r="F42" s="285"/>
      <c r="G42" s="285"/>
      <c r="H42" s="286"/>
      <c r="I42" s="49"/>
    </row>
    <row r="43" spans="1:9" ht="18" x14ac:dyDescent="0.2">
      <c r="B43" s="287" t="s">
        <v>94</v>
      </c>
      <c r="C43" s="288"/>
      <c r="D43" s="288"/>
      <c r="E43" s="288"/>
      <c r="F43" s="288"/>
      <c r="G43" s="288"/>
      <c r="H43" s="289"/>
    </row>
    <row r="44" spans="1:9" x14ac:dyDescent="0.2">
      <c r="A44" s="49"/>
      <c r="B44" s="49"/>
      <c r="C44" s="49"/>
      <c r="D44" s="49"/>
      <c r="E44" s="49"/>
      <c r="F44" s="49"/>
      <c r="G44" s="49"/>
      <c r="H44" s="49"/>
      <c r="I44" s="49"/>
    </row>
    <row r="45" spans="1:9" x14ac:dyDescent="0.2">
      <c r="A45" s="49"/>
      <c r="B45" s="49"/>
      <c r="C45" s="49"/>
      <c r="D45" s="49"/>
      <c r="E45" s="49"/>
      <c r="F45" s="49"/>
      <c r="G45" s="49"/>
      <c r="H45" s="49"/>
      <c r="I45" s="49"/>
    </row>
    <row r="46" spans="1:9" ht="108" customHeight="1" x14ac:dyDescent="0.2">
      <c r="A46" s="49"/>
      <c r="B46" s="49"/>
      <c r="C46" s="49"/>
      <c r="D46" s="49"/>
      <c r="E46" s="49"/>
      <c r="F46" s="49"/>
      <c r="G46" s="49"/>
      <c r="H46" s="49"/>
      <c r="I46" s="49"/>
    </row>
    <row r="47" spans="1:9" x14ac:dyDescent="0.2">
      <c r="A47" s="49"/>
      <c r="B47" s="49"/>
      <c r="C47" s="49"/>
      <c r="D47" s="49"/>
      <c r="E47" s="49"/>
      <c r="F47" s="49"/>
      <c r="G47" s="49"/>
      <c r="H47" s="49"/>
      <c r="I47" s="49"/>
    </row>
  </sheetData>
  <sheetProtection algorithmName="SHA-512" hashValue="mJ+L2CKNJ7Ki+luG5vRaxgq3xDEosn0tonoIpIS21ziqvn1Kk6/M2WjAuxNf6qm3IgFyH0R74IJguxBrimGeAw==" saltValue="Nv6pl86la2+E1vtS3OL6tg==" spinCount="100000" sheet="1" formatCells="0" formatColumns="0" formatRows="0" insertColumns="0" insertRows="0" insertHyperlinks="0" deleteColumns="0" deleteRows="0" sort="0" autoFilter="0" pivotTables="0"/>
  <mergeCells count="71">
    <mergeCell ref="C6:E6"/>
    <mergeCell ref="F6:H6"/>
    <mergeCell ref="B1:B3"/>
    <mergeCell ref="C1:E1"/>
    <mergeCell ref="C2:E2"/>
    <mergeCell ref="G2:H2"/>
    <mergeCell ref="C3:E3"/>
    <mergeCell ref="G3:H3"/>
    <mergeCell ref="B4:C4"/>
    <mergeCell ref="D4:H4"/>
    <mergeCell ref="B5:C5"/>
    <mergeCell ref="D5:F5"/>
    <mergeCell ref="G5:H5"/>
    <mergeCell ref="D12:H12"/>
    <mergeCell ref="C7:E7"/>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30:F30"/>
    <mergeCell ref="D17:D20"/>
    <mergeCell ref="E17:F17"/>
    <mergeCell ref="E18:F18"/>
    <mergeCell ref="E19:F19"/>
    <mergeCell ref="E20:F20"/>
    <mergeCell ref="D21:F21"/>
    <mergeCell ref="D22:F22"/>
    <mergeCell ref="D23:F23"/>
    <mergeCell ref="D24:F24"/>
    <mergeCell ref="D25:F25"/>
    <mergeCell ref="D26:F26"/>
    <mergeCell ref="D27:F27"/>
    <mergeCell ref="D28:F28"/>
    <mergeCell ref="D29:F29"/>
    <mergeCell ref="B36:H36"/>
    <mergeCell ref="B37:H37"/>
    <mergeCell ref="B38:C38"/>
    <mergeCell ref="D38:G38"/>
    <mergeCell ref="D31:F31"/>
    <mergeCell ref="D32:F32"/>
    <mergeCell ref="D34:F34"/>
    <mergeCell ref="D33:F33"/>
    <mergeCell ref="B19:C19"/>
    <mergeCell ref="B42:H42"/>
    <mergeCell ref="B43:H43"/>
    <mergeCell ref="B24:C24"/>
    <mergeCell ref="B25:C25"/>
    <mergeCell ref="B26:C26"/>
    <mergeCell ref="B27:C27"/>
    <mergeCell ref="B28:C28"/>
    <mergeCell ref="B29:C29"/>
    <mergeCell ref="B39:C39"/>
    <mergeCell ref="D39:F39"/>
    <mergeCell ref="G39:H41"/>
    <mergeCell ref="B40:C40"/>
    <mergeCell ref="B41:C41"/>
    <mergeCell ref="D41:F41"/>
    <mergeCell ref="D35:F35"/>
  </mergeCells>
  <hyperlinks>
    <hyperlink ref="B28" r:id="rId1" xr:uid="{00000000-0004-0000-0300-000000000000}"/>
    <hyperlink ref="B25" r:id="rId2" xr:uid="{00000000-0004-0000-0300-000001000000}"/>
    <hyperlink ref="B29" r:id="rId3" xr:uid="{00000000-0004-0000-0300-000002000000}"/>
    <hyperlink ref="B19:C19" location="'ورود اطلاعات'!A1" display="بازگشت به صفحه اصلی" xr:uid="{00000000-0004-0000-0300-000003000000}"/>
  </hyperlinks>
  <printOptions horizontalCentered="1" verticalCentered="1"/>
  <pageMargins left="0.11811023622047245" right="0.11811023622047245" top="0.19685039370078741" bottom="0.15748031496062992" header="0" footer="0"/>
  <pageSetup paperSize="9" scale="88"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7030A0"/>
    <pageSetUpPr fitToPage="1"/>
  </sheetPr>
  <dimension ref="A1:J52"/>
  <sheetViews>
    <sheetView showGridLines="0" rightToLeft="1" topLeftCell="A13" zoomScaleNormal="100" workbookViewId="0">
      <selection activeCell="B18" sqref="B18"/>
    </sheetView>
  </sheetViews>
  <sheetFormatPr defaultColWidth="9" defaultRowHeight="14.25" x14ac:dyDescent="0.2"/>
  <cols>
    <col min="1" max="1" width="3.75" style="51" customWidth="1"/>
    <col min="2" max="2" width="34.25" style="51" customWidth="1"/>
    <col min="3" max="3" width="15" style="51" customWidth="1"/>
    <col min="4" max="4" width="13.75" style="51" customWidth="1"/>
    <col min="5" max="5" width="9.375" style="51" customWidth="1"/>
    <col min="6" max="6" width="11" style="51" customWidth="1"/>
    <col min="7" max="7" width="8.625" style="51" customWidth="1"/>
    <col min="8" max="8" width="13.625" style="51" customWidth="1"/>
    <col min="9" max="9" width="13.75" style="51" customWidth="1"/>
    <col min="10" max="10" width="73.875" style="49" customWidth="1"/>
    <col min="11" max="11" width="32.375" style="51" customWidth="1"/>
    <col min="12" max="16384" width="9" style="51"/>
  </cols>
  <sheetData>
    <row r="1" spans="1:9" ht="29.25" customHeight="1" x14ac:dyDescent="0.6">
      <c r="A1" s="49"/>
      <c r="B1" s="336" t="s">
        <v>222</v>
      </c>
      <c r="C1" s="337" t="s">
        <v>236</v>
      </c>
      <c r="D1" s="337"/>
      <c r="E1" s="337"/>
      <c r="F1" s="50"/>
      <c r="G1" s="50"/>
      <c r="H1" s="50"/>
      <c r="I1" s="49"/>
    </row>
    <row r="2" spans="1:9" ht="18" x14ac:dyDescent="0.2">
      <c r="A2" s="49"/>
      <c r="B2" s="336"/>
      <c r="C2" s="338" t="s">
        <v>48</v>
      </c>
      <c r="D2" s="338"/>
      <c r="E2" s="338"/>
      <c r="F2" s="50"/>
      <c r="G2" s="339" t="s">
        <v>49</v>
      </c>
      <c r="H2" s="339"/>
      <c r="I2" s="49"/>
    </row>
    <row r="3" spans="1:9" ht="10.5" customHeight="1" thickBot="1" x14ac:dyDescent="0.45">
      <c r="A3" s="49"/>
      <c r="B3" s="336"/>
      <c r="C3" s="340"/>
      <c r="D3" s="340"/>
      <c r="E3" s="340"/>
      <c r="F3" s="52"/>
      <c r="G3" s="341"/>
      <c r="H3" s="341"/>
      <c r="I3" s="49"/>
    </row>
    <row r="4" spans="1:9" ht="18" x14ac:dyDescent="0.2">
      <c r="A4" s="49"/>
      <c r="B4" s="342" t="s">
        <v>96</v>
      </c>
      <c r="C4" s="343"/>
      <c r="D4" s="344" t="s">
        <v>95</v>
      </c>
      <c r="E4" s="345"/>
      <c r="F4" s="345"/>
      <c r="G4" s="346"/>
      <c r="H4" s="347"/>
      <c r="I4" s="49"/>
    </row>
    <row r="5" spans="1:9" ht="18" x14ac:dyDescent="0.2">
      <c r="A5" s="49"/>
      <c r="B5" s="348" t="s">
        <v>97</v>
      </c>
      <c r="C5" s="330"/>
      <c r="D5" s="330" t="s">
        <v>98</v>
      </c>
      <c r="E5" s="330"/>
      <c r="F5" s="330"/>
      <c r="G5" s="330" t="s">
        <v>99</v>
      </c>
      <c r="H5" s="331"/>
      <c r="I5" s="49"/>
    </row>
    <row r="6" spans="1:9" ht="18" x14ac:dyDescent="0.2">
      <c r="A6" s="49"/>
      <c r="B6" s="85" t="s">
        <v>100</v>
      </c>
      <c r="C6" s="334" t="s">
        <v>101</v>
      </c>
      <c r="D6" s="334"/>
      <c r="E6" s="334"/>
      <c r="F6" s="335" t="s">
        <v>102</v>
      </c>
      <c r="G6" s="330"/>
      <c r="H6" s="331"/>
      <c r="I6" s="49"/>
    </row>
    <row r="7" spans="1:9" ht="24" x14ac:dyDescent="0.2">
      <c r="A7" s="49"/>
      <c r="B7" s="90" t="s">
        <v>103</v>
      </c>
      <c r="C7" s="330" t="s">
        <v>104</v>
      </c>
      <c r="D7" s="330"/>
      <c r="E7" s="330"/>
      <c r="F7" s="332" t="s">
        <v>105</v>
      </c>
      <c r="G7" s="332"/>
      <c r="H7" s="333"/>
      <c r="I7" s="49"/>
    </row>
    <row r="8" spans="1:9" ht="18" x14ac:dyDescent="0.2">
      <c r="A8" s="49"/>
      <c r="B8" s="84" t="s">
        <v>45</v>
      </c>
      <c r="C8" s="314" t="s">
        <v>106</v>
      </c>
      <c r="D8" s="314"/>
      <c r="E8" s="86"/>
      <c r="F8" s="314" t="s">
        <v>107</v>
      </c>
      <c r="G8" s="314"/>
      <c r="H8" s="89"/>
      <c r="I8" s="49"/>
    </row>
    <row r="9" spans="1:9" ht="18" x14ac:dyDescent="0.2">
      <c r="A9" s="49"/>
      <c r="B9" s="323" t="s">
        <v>108</v>
      </c>
      <c r="C9" s="314"/>
      <c r="D9" s="314" t="s">
        <v>109</v>
      </c>
      <c r="E9" s="314"/>
      <c r="F9" s="314" t="s">
        <v>110</v>
      </c>
      <c r="G9" s="314"/>
      <c r="H9" s="324"/>
      <c r="I9" s="49"/>
    </row>
    <row r="10" spans="1:9" ht="18" x14ac:dyDescent="0.2">
      <c r="A10" s="49"/>
      <c r="B10" s="323" t="s">
        <v>112</v>
      </c>
      <c r="C10" s="314"/>
      <c r="D10" s="314" t="s">
        <v>111</v>
      </c>
      <c r="E10" s="314"/>
      <c r="F10" s="314"/>
      <c r="G10" s="314"/>
      <c r="H10" s="324"/>
      <c r="I10" s="49"/>
    </row>
    <row r="11" spans="1:9" ht="18" x14ac:dyDescent="0.2">
      <c r="A11" s="49"/>
      <c r="B11" s="323" t="s">
        <v>113</v>
      </c>
      <c r="C11" s="314"/>
      <c r="D11" s="53" t="s">
        <v>114</v>
      </c>
      <c r="E11" s="314"/>
      <c r="F11" s="314"/>
      <c r="G11" s="314" t="s">
        <v>115</v>
      </c>
      <c r="H11" s="324"/>
      <c r="I11" s="49"/>
    </row>
    <row r="12" spans="1:9" ht="18" x14ac:dyDescent="0.2">
      <c r="A12" s="49"/>
      <c r="B12" s="88" t="s">
        <v>116</v>
      </c>
      <c r="C12" s="87"/>
      <c r="D12" s="330" t="s">
        <v>117</v>
      </c>
      <c r="E12" s="330"/>
      <c r="F12" s="330"/>
      <c r="G12" s="330"/>
      <c r="H12" s="331"/>
      <c r="I12" s="49"/>
    </row>
    <row r="13" spans="1:9" ht="19.5" x14ac:dyDescent="0.2">
      <c r="A13" s="49"/>
      <c r="B13" s="323" t="s">
        <v>118</v>
      </c>
      <c r="C13" s="314"/>
      <c r="D13" s="314"/>
      <c r="E13" s="314"/>
      <c r="F13" s="314"/>
      <c r="G13" s="314"/>
      <c r="H13" s="324"/>
      <c r="I13" s="49"/>
    </row>
    <row r="14" spans="1:9" ht="18" x14ac:dyDescent="0.2">
      <c r="A14" s="49"/>
      <c r="B14" s="323" t="s">
        <v>88</v>
      </c>
      <c r="C14" s="314"/>
      <c r="D14" s="314"/>
      <c r="E14" s="314"/>
      <c r="F14" s="314"/>
      <c r="G14" s="314"/>
      <c r="H14" s="324"/>
      <c r="I14" s="49"/>
    </row>
    <row r="15" spans="1:9" ht="22.5" x14ac:dyDescent="0.2">
      <c r="A15" s="49"/>
      <c r="B15" s="284" t="s">
        <v>119</v>
      </c>
      <c r="C15" s="325"/>
      <c r="D15" s="326" t="s">
        <v>120</v>
      </c>
      <c r="E15" s="285"/>
      <c r="F15" s="285"/>
      <c r="G15" s="285"/>
      <c r="H15" s="286"/>
      <c r="I15" s="49"/>
    </row>
    <row r="16" spans="1:9" ht="19.5" x14ac:dyDescent="0.2">
      <c r="A16" s="49"/>
      <c r="B16" s="284" t="s">
        <v>121</v>
      </c>
      <c r="C16" s="325"/>
      <c r="D16" s="327" t="s">
        <v>89</v>
      </c>
      <c r="E16" s="328"/>
      <c r="F16" s="329"/>
      <c r="G16" s="54" t="s">
        <v>0</v>
      </c>
      <c r="H16" s="55" t="s">
        <v>1</v>
      </c>
      <c r="I16" s="49"/>
    </row>
    <row r="17" spans="1:9" ht="21" customHeight="1" x14ac:dyDescent="0.2">
      <c r="A17" s="49"/>
      <c r="B17" s="56"/>
      <c r="C17" s="57"/>
      <c r="D17" s="318" t="s">
        <v>2</v>
      </c>
      <c r="E17" s="315" t="s">
        <v>3</v>
      </c>
      <c r="F17" s="317"/>
      <c r="G17" s="58">
        <f>'جدول محاسبات'!F4</f>
        <v>0</v>
      </c>
      <c r="H17" s="59">
        <f>'جدول محاسبات'!G4</f>
        <v>0</v>
      </c>
      <c r="I17" s="49"/>
    </row>
    <row r="18" spans="1:9" ht="21" x14ac:dyDescent="0.2">
      <c r="A18" s="49"/>
      <c r="B18" s="56"/>
      <c r="C18" s="57"/>
      <c r="D18" s="319"/>
      <c r="E18" s="315" t="s">
        <v>4</v>
      </c>
      <c r="F18" s="317"/>
      <c r="G18" s="58">
        <f>'جدول محاسبات'!F5</f>
        <v>0</v>
      </c>
      <c r="H18" s="59">
        <f>'جدول محاسبات'!G5</f>
        <v>0</v>
      </c>
      <c r="I18" s="49"/>
    </row>
    <row r="19" spans="1:9" ht="21" x14ac:dyDescent="0.2">
      <c r="A19" s="49"/>
      <c r="B19" s="56"/>
      <c r="C19" s="57"/>
      <c r="D19" s="319"/>
      <c r="E19" s="315" t="s">
        <v>5</v>
      </c>
      <c r="F19" s="317"/>
      <c r="G19" s="58">
        <f>'جدول محاسبات'!F6</f>
        <v>0</v>
      </c>
      <c r="H19" s="59">
        <f>'جدول محاسبات'!G6</f>
        <v>0</v>
      </c>
      <c r="I19" s="49"/>
    </row>
    <row r="20" spans="1:9" ht="21" x14ac:dyDescent="0.2">
      <c r="A20" s="49"/>
      <c r="B20" s="349" t="s">
        <v>30</v>
      </c>
      <c r="C20" s="350"/>
      <c r="D20" s="320"/>
      <c r="E20" s="321" t="s">
        <v>6</v>
      </c>
      <c r="F20" s="322"/>
      <c r="G20" s="60">
        <f>SUM(G17:G19)</f>
        <v>0</v>
      </c>
      <c r="H20" s="61">
        <f>SUM(H17:H19)</f>
        <v>0</v>
      </c>
      <c r="I20" s="49"/>
    </row>
    <row r="21" spans="1:9" ht="21" x14ac:dyDescent="0.2">
      <c r="A21" s="49"/>
      <c r="B21" s="351" t="s">
        <v>31</v>
      </c>
      <c r="C21" s="352"/>
      <c r="D21" s="315" t="s">
        <v>7</v>
      </c>
      <c r="E21" s="316"/>
      <c r="F21" s="317"/>
      <c r="G21" s="58"/>
      <c r="H21" s="59">
        <v>0</v>
      </c>
      <c r="I21" s="49"/>
    </row>
    <row r="22" spans="1:9" ht="21" x14ac:dyDescent="0.2">
      <c r="A22" s="49"/>
      <c r="B22" s="349" t="s">
        <v>125</v>
      </c>
      <c r="C22" s="350"/>
      <c r="D22" s="315" t="s">
        <v>8</v>
      </c>
      <c r="E22" s="316"/>
      <c r="F22" s="317"/>
      <c r="G22" s="58">
        <f>'جدول محاسبات'!F8</f>
        <v>0</v>
      </c>
      <c r="H22" s="59">
        <f>'جدول محاسبات'!G8</f>
        <v>0</v>
      </c>
      <c r="I22" s="49"/>
    </row>
    <row r="23" spans="1:9" ht="21" x14ac:dyDescent="0.2">
      <c r="A23" s="49"/>
      <c r="B23" s="349" t="s">
        <v>190</v>
      </c>
      <c r="C23" s="350"/>
      <c r="D23" s="315" t="s">
        <v>47</v>
      </c>
      <c r="E23" s="316"/>
      <c r="F23" s="317"/>
      <c r="G23" s="58"/>
      <c r="H23" s="59">
        <f>'جدول محاسبات'!G9</f>
        <v>0</v>
      </c>
      <c r="I23" s="49"/>
    </row>
    <row r="24" spans="1:9" ht="21" x14ac:dyDescent="0.2">
      <c r="A24" s="49"/>
      <c r="B24" s="353" t="s">
        <v>32</v>
      </c>
      <c r="C24" s="354"/>
      <c r="D24" s="315" t="s">
        <v>9</v>
      </c>
      <c r="E24" s="316"/>
      <c r="F24" s="317"/>
      <c r="G24" s="58"/>
      <c r="H24" s="59">
        <f>'جدول محاسبات'!G10</f>
        <v>0</v>
      </c>
      <c r="I24" s="49"/>
    </row>
    <row r="25" spans="1:9" ht="21" x14ac:dyDescent="0.2">
      <c r="A25" s="49"/>
      <c r="B25" s="353" t="s">
        <v>126</v>
      </c>
      <c r="C25" s="354"/>
      <c r="D25" s="315" t="s">
        <v>10</v>
      </c>
      <c r="E25" s="316"/>
      <c r="F25" s="317"/>
      <c r="G25" s="58"/>
      <c r="H25" s="59">
        <f>'جدول محاسبات'!G11</f>
        <v>0</v>
      </c>
      <c r="I25" s="49"/>
    </row>
    <row r="26" spans="1:9" ht="21" x14ac:dyDescent="0.2">
      <c r="A26" s="49"/>
      <c r="B26" s="56"/>
      <c r="C26" s="57"/>
      <c r="D26" s="315" t="s">
        <v>36</v>
      </c>
      <c r="E26" s="316"/>
      <c r="F26" s="317"/>
      <c r="G26" s="58">
        <f>'جدول محاسبات'!F12</f>
        <v>0</v>
      </c>
      <c r="H26" s="59">
        <f>'جدول محاسبات'!G12</f>
        <v>0</v>
      </c>
      <c r="I26" s="49"/>
    </row>
    <row r="27" spans="1:9" ht="21" x14ac:dyDescent="0.2">
      <c r="A27" s="49"/>
      <c r="B27" s="56"/>
      <c r="C27" s="57"/>
      <c r="D27" s="315" t="s">
        <v>33</v>
      </c>
      <c r="E27" s="316"/>
      <c r="F27" s="317"/>
      <c r="G27" s="58"/>
      <c r="H27" s="59">
        <v>0</v>
      </c>
      <c r="I27" s="49"/>
    </row>
    <row r="28" spans="1:9" ht="21" x14ac:dyDescent="0.2">
      <c r="A28" s="49"/>
      <c r="B28" s="56"/>
      <c r="C28" s="57"/>
      <c r="D28" s="315" t="s">
        <v>34</v>
      </c>
      <c r="E28" s="316"/>
      <c r="F28" s="317"/>
      <c r="G28" s="58">
        <f>'جدول محاسبات'!F13</f>
        <v>0</v>
      </c>
      <c r="H28" s="59">
        <f>'جدول محاسبات'!G13</f>
        <v>0</v>
      </c>
      <c r="I28" s="49"/>
    </row>
    <row r="29" spans="1:9" ht="21" x14ac:dyDescent="0.2">
      <c r="A29" s="49"/>
      <c r="B29" s="56"/>
      <c r="C29" s="57"/>
      <c r="D29" s="315" t="s">
        <v>35</v>
      </c>
      <c r="E29" s="316"/>
      <c r="F29" s="317"/>
      <c r="G29" s="58">
        <f>'جدول محاسبات'!F14</f>
        <v>0</v>
      </c>
      <c r="H29" s="59">
        <f>'جدول محاسبات'!G14</f>
        <v>0</v>
      </c>
      <c r="I29" s="49"/>
    </row>
    <row r="30" spans="1:9" ht="24" x14ac:dyDescent="0.2">
      <c r="A30" s="49"/>
      <c r="B30" s="355" t="s">
        <v>128</v>
      </c>
      <c r="C30" s="356"/>
      <c r="D30" s="315" t="s">
        <v>37</v>
      </c>
      <c r="E30" s="316"/>
      <c r="F30" s="317"/>
      <c r="G30" s="58">
        <f>'جدول محاسبات'!F15</f>
        <v>0</v>
      </c>
      <c r="H30" s="59">
        <f>'جدول محاسبات'!G15</f>
        <v>0</v>
      </c>
      <c r="I30" s="49"/>
    </row>
    <row r="31" spans="1:9" ht="21" x14ac:dyDescent="0.2">
      <c r="A31" s="49"/>
      <c r="B31" s="357"/>
      <c r="C31" s="358"/>
      <c r="D31" s="315" t="s">
        <v>38</v>
      </c>
      <c r="E31" s="316"/>
      <c r="F31" s="317"/>
      <c r="G31" s="58">
        <f>'جدول محاسبات'!F16</f>
        <v>0</v>
      </c>
      <c r="H31" s="59">
        <f>'جدول محاسبات'!G16</f>
        <v>0</v>
      </c>
      <c r="I31" s="49"/>
    </row>
    <row r="32" spans="1:9" ht="21" x14ac:dyDescent="0.2">
      <c r="A32" s="49"/>
      <c r="B32" s="56"/>
      <c r="C32" s="57"/>
      <c r="D32" s="315" t="s">
        <v>39</v>
      </c>
      <c r="E32" s="316"/>
      <c r="F32" s="317"/>
      <c r="G32" s="58">
        <f>'جدول محاسبات'!F17</f>
        <v>0</v>
      </c>
      <c r="H32" s="59">
        <f>'جدول محاسبات'!G17</f>
        <v>0</v>
      </c>
      <c r="I32" s="49"/>
    </row>
    <row r="33" spans="1:9" ht="21" x14ac:dyDescent="0.2">
      <c r="A33" s="49"/>
      <c r="B33" s="56"/>
      <c r="C33" s="57"/>
      <c r="D33" s="315" t="s">
        <v>137</v>
      </c>
      <c r="E33" s="316"/>
      <c r="F33" s="317"/>
      <c r="G33" s="58"/>
      <c r="H33" s="59">
        <f>'جدول محاسبات'!G18</f>
        <v>0</v>
      </c>
      <c r="I33" s="49"/>
    </row>
    <row r="34" spans="1:9" ht="21" x14ac:dyDescent="0.2">
      <c r="A34" s="49"/>
      <c r="B34" s="56"/>
      <c r="C34" s="57"/>
      <c r="D34" s="315" t="s">
        <v>225</v>
      </c>
      <c r="E34" s="316"/>
      <c r="F34" s="317"/>
      <c r="G34" s="58"/>
      <c r="H34" s="59">
        <f>'جدول محاسبات'!G20</f>
        <v>28000000</v>
      </c>
      <c r="I34" s="49"/>
    </row>
    <row r="35" spans="1:9" ht="21" x14ac:dyDescent="0.2">
      <c r="A35" s="49"/>
      <c r="B35" s="56"/>
      <c r="C35" s="57"/>
      <c r="D35" s="315" t="s">
        <v>138</v>
      </c>
      <c r="E35" s="316"/>
      <c r="F35" s="317"/>
      <c r="G35" s="58"/>
      <c r="H35" s="59">
        <f>'جدول محاسبات'!G19</f>
        <v>0</v>
      </c>
      <c r="I35" s="49"/>
    </row>
    <row r="36" spans="1:9" ht="21" x14ac:dyDescent="0.2">
      <c r="A36" s="49"/>
      <c r="B36" s="62"/>
      <c r="C36" s="63"/>
      <c r="D36" s="305" t="s">
        <v>11</v>
      </c>
      <c r="E36" s="306"/>
      <c r="F36" s="307"/>
      <c r="G36" s="64">
        <f>SUM(G20:G35)</f>
        <v>0</v>
      </c>
      <c r="H36" s="65">
        <f>SUM(H20:H35)</f>
        <v>28000000</v>
      </c>
      <c r="I36" s="49"/>
    </row>
    <row r="37" spans="1:9" ht="18" x14ac:dyDescent="0.2">
      <c r="A37" s="49"/>
      <c r="B37" s="284" t="s">
        <v>122</v>
      </c>
      <c r="C37" s="285"/>
      <c r="D37" s="285"/>
      <c r="E37" s="285"/>
      <c r="F37" s="285"/>
      <c r="G37" s="285"/>
      <c r="H37" s="286"/>
      <c r="I37" s="49"/>
    </row>
    <row r="38" spans="1:9" ht="18" x14ac:dyDescent="0.2">
      <c r="A38" s="49"/>
      <c r="B38" s="308" t="s">
        <v>46</v>
      </c>
      <c r="C38" s="309"/>
      <c r="D38" s="309"/>
      <c r="E38" s="309"/>
      <c r="F38" s="309"/>
      <c r="G38" s="309"/>
      <c r="H38" s="310"/>
      <c r="I38" s="49"/>
    </row>
    <row r="39" spans="1:9" ht="19.5" x14ac:dyDescent="0.2">
      <c r="A39" s="49"/>
      <c r="B39" s="311" t="s">
        <v>123</v>
      </c>
      <c r="C39" s="312"/>
      <c r="D39" s="313" t="s">
        <v>90</v>
      </c>
      <c r="E39" s="314"/>
      <c r="F39" s="314"/>
      <c r="G39" s="314"/>
      <c r="H39" s="66"/>
      <c r="I39" s="49"/>
    </row>
    <row r="40" spans="1:9" ht="19.5" x14ac:dyDescent="0.2">
      <c r="A40" s="49"/>
      <c r="B40" s="284" t="s">
        <v>91</v>
      </c>
      <c r="C40" s="285"/>
      <c r="D40" s="295"/>
      <c r="E40" s="295"/>
      <c r="F40" s="296"/>
      <c r="G40" s="297" t="s">
        <v>29</v>
      </c>
      <c r="H40" s="298"/>
      <c r="I40" s="49"/>
    </row>
    <row r="41" spans="1:9" ht="18" x14ac:dyDescent="0.2">
      <c r="A41" s="49"/>
      <c r="B41" s="301" t="s">
        <v>124</v>
      </c>
      <c r="C41" s="302"/>
      <c r="D41" s="67"/>
      <c r="E41" s="67"/>
      <c r="F41" s="67"/>
      <c r="G41" s="297"/>
      <c r="H41" s="298"/>
      <c r="I41" s="49"/>
    </row>
    <row r="42" spans="1:9" ht="18" x14ac:dyDescent="0.2">
      <c r="A42" s="49"/>
      <c r="B42" s="303" t="s">
        <v>28</v>
      </c>
      <c r="C42" s="304"/>
      <c r="D42" s="304" t="s">
        <v>92</v>
      </c>
      <c r="E42" s="304"/>
      <c r="F42" s="304"/>
      <c r="G42" s="299"/>
      <c r="H42" s="300"/>
      <c r="I42" s="49"/>
    </row>
    <row r="43" spans="1:9" ht="18" x14ac:dyDescent="0.2">
      <c r="A43" s="49"/>
      <c r="B43" s="284" t="s">
        <v>93</v>
      </c>
      <c r="C43" s="285"/>
      <c r="D43" s="285"/>
      <c r="E43" s="285"/>
      <c r="F43" s="285"/>
      <c r="G43" s="285"/>
      <c r="H43" s="286"/>
      <c r="I43" s="49"/>
    </row>
    <row r="44" spans="1:9" ht="18.75" thickBot="1" x14ac:dyDescent="0.25">
      <c r="B44" s="287" t="s">
        <v>94</v>
      </c>
      <c r="C44" s="288"/>
      <c r="D44" s="288"/>
      <c r="E44" s="288"/>
      <c r="F44" s="288"/>
      <c r="G44" s="288"/>
      <c r="H44" s="289"/>
    </row>
    <row r="45" spans="1:9" x14ac:dyDescent="0.2">
      <c r="A45" s="49"/>
      <c r="B45" s="49"/>
      <c r="C45" s="49"/>
      <c r="D45" s="49"/>
      <c r="E45" s="49"/>
      <c r="F45" s="49"/>
      <c r="G45" s="49"/>
      <c r="H45" s="49"/>
      <c r="I45" s="49"/>
    </row>
    <row r="46" spans="1:9" ht="143.25" customHeight="1" x14ac:dyDescent="0.2">
      <c r="A46" s="49"/>
      <c r="B46" s="49"/>
      <c r="C46" s="49"/>
      <c r="D46" s="49"/>
      <c r="E46" s="49"/>
      <c r="F46" s="49"/>
      <c r="G46" s="49"/>
      <c r="H46" s="49"/>
      <c r="I46" s="49"/>
    </row>
    <row r="47" spans="1:9" x14ac:dyDescent="0.2">
      <c r="A47" s="49"/>
      <c r="B47" s="49"/>
      <c r="C47" s="49"/>
      <c r="D47" s="49"/>
      <c r="E47" s="49"/>
      <c r="F47" s="49"/>
      <c r="G47" s="49"/>
      <c r="H47" s="49"/>
      <c r="I47" s="49"/>
    </row>
    <row r="48" spans="1:9" x14ac:dyDescent="0.2">
      <c r="A48" s="49"/>
      <c r="B48" s="49"/>
      <c r="C48" s="49"/>
      <c r="D48" s="49"/>
      <c r="E48" s="49"/>
      <c r="F48" s="49"/>
      <c r="G48" s="49"/>
      <c r="H48" s="49"/>
      <c r="I48" s="49"/>
    </row>
    <row r="49" spans="1:9" x14ac:dyDescent="0.2">
      <c r="A49" s="49"/>
      <c r="B49" s="49"/>
      <c r="C49" s="49"/>
      <c r="D49" s="49"/>
      <c r="E49" s="49"/>
      <c r="F49" s="49"/>
      <c r="G49" s="49"/>
      <c r="H49" s="49"/>
      <c r="I49" s="49"/>
    </row>
    <row r="50" spans="1:9" x14ac:dyDescent="0.2">
      <c r="A50" s="49"/>
      <c r="B50" s="49"/>
      <c r="C50" s="49"/>
      <c r="D50" s="49"/>
      <c r="E50" s="49"/>
      <c r="F50" s="49"/>
      <c r="G50" s="49"/>
      <c r="H50" s="49"/>
      <c r="I50" s="49"/>
    </row>
    <row r="51" spans="1:9" x14ac:dyDescent="0.2">
      <c r="A51" s="49"/>
      <c r="B51" s="49"/>
      <c r="C51" s="49"/>
      <c r="D51" s="49"/>
      <c r="E51" s="49"/>
      <c r="F51" s="49"/>
      <c r="G51" s="49"/>
      <c r="H51" s="49"/>
      <c r="I51" s="49"/>
    </row>
    <row r="52" spans="1:9" x14ac:dyDescent="0.2">
      <c r="A52" s="49"/>
      <c r="B52" s="49"/>
      <c r="C52" s="49"/>
      <c r="D52" s="49"/>
      <c r="E52" s="49"/>
      <c r="F52" s="49"/>
      <c r="G52" s="49"/>
      <c r="H52" s="49"/>
      <c r="I52" s="49"/>
    </row>
  </sheetData>
  <sheetProtection algorithmName="SHA-512" hashValue="zbZyyAfLyGltQT2DzCFp2rlmPK5CFywfywS0RDAq+ynqrGYTioiUxzXtFfkm4W/KYl6d9dfpgmP9FHxtPIqZFA==" saltValue="knpe7Ev3sg7SkieBDtvwhQ==" spinCount="100000" sheet="1" formatCells="0" formatColumns="0" formatRows="0" insertColumns="0" insertRows="0" insertHyperlinks="0" deleteColumns="0" deleteRows="0" sort="0" autoFilter="0" pivotTables="0"/>
  <mergeCells count="73">
    <mergeCell ref="C6:E6"/>
    <mergeCell ref="F6:H6"/>
    <mergeCell ref="B1:B3"/>
    <mergeCell ref="C1:E1"/>
    <mergeCell ref="C2:E2"/>
    <mergeCell ref="G2:H2"/>
    <mergeCell ref="C3:E3"/>
    <mergeCell ref="G3:H3"/>
    <mergeCell ref="B4:C4"/>
    <mergeCell ref="D4:H4"/>
    <mergeCell ref="B5:C5"/>
    <mergeCell ref="D5:F5"/>
    <mergeCell ref="G5:H5"/>
    <mergeCell ref="D12:H12"/>
    <mergeCell ref="C7:E7"/>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30:F30"/>
    <mergeCell ref="D17:D20"/>
    <mergeCell ref="E17:F17"/>
    <mergeCell ref="E18:F18"/>
    <mergeCell ref="E19:F19"/>
    <mergeCell ref="E20:F20"/>
    <mergeCell ref="D21:F21"/>
    <mergeCell ref="D22:F22"/>
    <mergeCell ref="D23:F23"/>
    <mergeCell ref="D24:F24"/>
    <mergeCell ref="D25:F25"/>
    <mergeCell ref="D26:F26"/>
    <mergeCell ref="D27:F27"/>
    <mergeCell ref="D28:F28"/>
    <mergeCell ref="D29:F29"/>
    <mergeCell ref="G40:H42"/>
    <mergeCell ref="B41:C41"/>
    <mergeCell ref="B42:C42"/>
    <mergeCell ref="D42:F42"/>
    <mergeCell ref="D31:F31"/>
    <mergeCell ref="D32:F32"/>
    <mergeCell ref="D35:F35"/>
    <mergeCell ref="D36:F36"/>
    <mergeCell ref="D33:F33"/>
    <mergeCell ref="D34:F34"/>
    <mergeCell ref="B43:H43"/>
    <mergeCell ref="B44:H44"/>
    <mergeCell ref="B20:C20"/>
    <mergeCell ref="B21:C21"/>
    <mergeCell ref="B22:C22"/>
    <mergeCell ref="B23:C23"/>
    <mergeCell ref="B24:C24"/>
    <mergeCell ref="B25:C25"/>
    <mergeCell ref="B30:C30"/>
    <mergeCell ref="B31:C31"/>
    <mergeCell ref="B37:H37"/>
    <mergeCell ref="B38:H38"/>
    <mergeCell ref="B39:C39"/>
    <mergeCell ref="D39:G39"/>
    <mergeCell ref="B40:C40"/>
    <mergeCell ref="D40:F40"/>
  </mergeCells>
  <hyperlinks>
    <hyperlink ref="B24" r:id="rId1" xr:uid="{00000000-0004-0000-0400-000000000000}"/>
    <hyperlink ref="B21" r:id="rId2" xr:uid="{00000000-0004-0000-0400-000001000000}"/>
    <hyperlink ref="B25" r:id="rId3" xr:uid="{00000000-0004-0000-0400-000002000000}"/>
    <hyperlink ref="B30:C30" location="'ورود اطلاعات'!A1" display="بازگشت به صفحه اصلی" xr:uid="{00000000-0004-0000-0400-000003000000}"/>
  </hyperlinks>
  <printOptions horizontalCentered="1" verticalCentered="1"/>
  <pageMargins left="0.11811023622047245" right="0.11811023622047245" top="0.19685039370078741" bottom="0.15748031496062992" header="0" footer="0"/>
  <pageSetup paperSize="9" scale="8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FF00"/>
    <pageSetUpPr fitToPage="1"/>
  </sheetPr>
  <dimension ref="A1:AD53"/>
  <sheetViews>
    <sheetView showGridLines="0" showRowColHeaders="0" rightToLeft="1" zoomScaleNormal="100" zoomScaleSheetLayoutView="100" workbookViewId="0">
      <selection activeCell="K49" sqref="K49"/>
    </sheetView>
  </sheetViews>
  <sheetFormatPr defaultColWidth="9.125" defaultRowHeight="18" x14ac:dyDescent="0.2"/>
  <cols>
    <col min="1" max="1" width="3.375" style="102" customWidth="1"/>
    <col min="2" max="2" width="11.625" style="102" customWidth="1"/>
    <col min="3" max="3" width="19.75" style="102" customWidth="1"/>
    <col min="4" max="4" width="15.75" style="102" customWidth="1"/>
    <col min="5" max="5" width="3" style="102" customWidth="1"/>
    <col min="6" max="6" width="30.75" style="102" customWidth="1"/>
    <col min="7" max="7" width="15.75" style="102" customWidth="1"/>
    <col min="8" max="8" width="4.375" style="102" customWidth="1"/>
    <col min="9" max="9" width="9.125" style="102"/>
    <col min="10" max="10" width="29.125" style="102" customWidth="1"/>
    <col min="11" max="11" width="15.125" style="102" customWidth="1"/>
    <col min="12" max="15" width="9.125" style="102"/>
    <col min="16" max="16" width="14.75" style="102" bestFit="1" customWidth="1"/>
    <col min="17" max="18" width="9.125" style="102"/>
    <col min="19" max="23" width="9.125" style="103"/>
    <col min="24" max="26" width="9.125" style="102"/>
    <col min="27" max="27" width="16.125" style="102" customWidth="1"/>
    <col min="28" max="28" width="16.375" style="102" customWidth="1"/>
    <col min="29" max="16384" width="9.125" style="102"/>
  </cols>
  <sheetData>
    <row r="1" spans="1:30" ht="27.75" x14ac:dyDescent="0.75">
      <c r="A1" s="100"/>
      <c r="B1" s="361" t="s">
        <v>151</v>
      </c>
      <c r="C1" s="361"/>
      <c r="D1" s="361"/>
      <c r="E1" s="361"/>
      <c r="F1" s="361"/>
      <c r="G1" s="361"/>
      <c r="H1" s="100"/>
      <c r="I1" s="101"/>
      <c r="Y1" s="102" t="s">
        <v>152</v>
      </c>
      <c r="Z1" s="102">
        <f>IF(Y1=Sheet2!J100,0,0)</f>
        <v>0</v>
      </c>
      <c r="AA1" s="104" t="s">
        <v>44</v>
      </c>
      <c r="AB1" s="102">
        <v>18</v>
      </c>
      <c r="AC1" s="102">
        <f>IF(AA1=Sheet2!J98,AB1,0)</f>
        <v>0</v>
      </c>
    </row>
    <row r="2" spans="1:30" ht="21.75" x14ac:dyDescent="0.2">
      <c r="A2" s="100"/>
      <c r="B2" s="362" t="s">
        <v>153</v>
      </c>
      <c r="C2" s="362"/>
      <c r="D2" s="362"/>
      <c r="E2" s="362"/>
      <c r="F2" s="362"/>
      <c r="G2" s="362"/>
      <c r="H2" s="100"/>
      <c r="I2" s="101"/>
      <c r="S2" s="102" t="s">
        <v>154</v>
      </c>
      <c r="T2" s="102" t="s">
        <v>155</v>
      </c>
      <c r="U2" s="102" t="s">
        <v>136</v>
      </c>
      <c r="V2" s="102" t="s">
        <v>156</v>
      </c>
      <c r="W2" s="102" t="s">
        <v>14</v>
      </c>
      <c r="Y2" s="102" t="s">
        <v>157</v>
      </c>
      <c r="Z2" s="102">
        <f>IF(Y2=Sheet2!J100,51.9,0)</f>
        <v>0</v>
      </c>
      <c r="AA2" s="104" t="s">
        <v>41</v>
      </c>
      <c r="AB2" s="102">
        <v>25</v>
      </c>
      <c r="AC2" s="102">
        <f>IF(AA2=Sheet2!J98,AB2,0)</f>
        <v>0</v>
      </c>
    </row>
    <row r="3" spans="1:30" ht="21" thickBot="1" x14ac:dyDescent="0.25">
      <c r="A3" s="100"/>
      <c r="B3" s="363" t="s">
        <v>158</v>
      </c>
      <c r="C3" s="363"/>
      <c r="D3" s="363"/>
      <c r="E3" s="363"/>
      <c r="F3" s="363"/>
      <c r="G3" s="363"/>
      <c r="H3" s="100"/>
      <c r="I3" s="101"/>
      <c r="S3" s="105">
        <v>0</v>
      </c>
      <c r="T3" s="105">
        <v>0</v>
      </c>
      <c r="U3" s="105">
        <v>0</v>
      </c>
      <c r="V3" s="105">
        <v>0</v>
      </c>
      <c r="W3" s="102" t="s">
        <v>15</v>
      </c>
      <c r="Y3" s="102" t="s">
        <v>159</v>
      </c>
      <c r="Z3" s="102">
        <f>IF(Y3=Sheet2!J100,103.8,0)</f>
        <v>0</v>
      </c>
      <c r="AA3" s="104" t="s">
        <v>42</v>
      </c>
      <c r="AB3" s="102">
        <v>32</v>
      </c>
      <c r="AC3" s="102">
        <f>IF(AA3=Sheet2!J98,AB3,0)</f>
        <v>0</v>
      </c>
    </row>
    <row r="4" spans="1:30" ht="24" customHeight="1" thickBot="1" x14ac:dyDescent="0.25">
      <c r="A4" s="100"/>
      <c r="B4" s="364" t="s">
        <v>16</v>
      </c>
      <c r="C4" s="365"/>
      <c r="D4" s="106" t="s">
        <v>0</v>
      </c>
      <c r="E4" s="137"/>
      <c r="F4" s="138" t="s">
        <v>160</v>
      </c>
      <c r="G4" s="107">
        <v>2120</v>
      </c>
      <c r="H4" s="100"/>
      <c r="S4" s="105">
        <v>5</v>
      </c>
      <c r="T4" s="105">
        <v>5</v>
      </c>
      <c r="U4" s="105">
        <v>1</v>
      </c>
      <c r="V4" s="105">
        <v>1</v>
      </c>
      <c r="Y4" s="102" t="s">
        <v>6</v>
      </c>
      <c r="Z4" s="102">
        <f>SUM(Z1:Z3)</f>
        <v>0</v>
      </c>
      <c r="AA4" s="104" t="s">
        <v>43</v>
      </c>
      <c r="AB4" s="102">
        <v>39</v>
      </c>
      <c r="AC4" s="102">
        <f>IF(AA4=Sheet2!J98,AB4,0)</f>
        <v>0</v>
      </c>
    </row>
    <row r="5" spans="1:30" ht="24" customHeight="1" thickBot="1" x14ac:dyDescent="0.25">
      <c r="A5" s="100"/>
      <c r="B5" s="366" t="s">
        <v>24</v>
      </c>
      <c r="C5" s="139" t="s">
        <v>3</v>
      </c>
      <c r="D5" s="183">
        <v>4000</v>
      </c>
      <c r="E5" s="137"/>
      <c r="F5" s="140" t="s">
        <v>161</v>
      </c>
      <c r="G5" s="184" t="s">
        <v>15</v>
      </c>
      <c r="H5" s="100"/>
      <c r="S5" s="105">
        <v>6</v>
      </c>
      <c r="T5" s="105">
        <v>6</v>
      </c>
      <c r="U5" s="105">
        <v>2</v>
      </c>
      <c r="V5" s="105">
        <v>2</v>
      </c>
      <c r="AA5" s="104" t="s">
        <v>162</v>
      </c>
      <c r="AB5" s="102">
        <v>46</v>
      </c>
      <c r="AC5" s="102">
        <f>IF(AA5=Sheet2!J98,AB5,0)</f>
        <v>46</v>
      </c>
    </row>
    <row r="6" spans="1:30" ht="24" customHeight="1" thickBot="1" x14ac:dyDescent="0.25">
      <c r="A6" s="100"/>
      <c r="B6" s="367"/>
      <c r="C6" s="143" t="s">
        <v>4</v>
      </c>
      <c r="D6" s="185">
        <v>0</v>
      </c>
      <c r="E6" s="137"/>
      <c r="F6" s="108"/>
      <c r="G6" s="108"/>
      <c r="H6" s="100"/>
      <c r="P6" s="121" t="s">
        <v>163</v>
      </c>
      <c r="Q6" s="121">
        <f>'ورود اطلاعات'!C5*75%</f>
        <v>0</v>
      </c>
      <c r="R6" s="121">
        <f>IF(Q8&gt;Q6,Q6,Q8)</f>
        <v>0</v>
      </c>
      <c r="S6" s="105">
        <v>7</v>
      </c>
      <c r="T6" s="105">
        <v>7</v>
      </c>
      <c r="U6" s="105">
        <v>3</v>
      </c>
      <c r="V6" s="105">
        <v>3</v>
      </c>
      <c r="AA6" s="104" t="s">
        <v>164</v>
      </c>
      <c r="AB6" s="102">
        <v>53</v>
      </c>
      <c r="AC6" s="102">
        <f>IF(AA6=Sheet2!J98,AB6,0)</f>
        <v>0</v>
      </c>
    </row>
    <row r="7" spans="1:30" ht="24" customHeight="1" thickBot="1" x14ac:dyDescent="0.25">
      <c r="A7" s="100"/>
      <c r="B7" s="367"/>
      <c r="C7" s="143" t="s">
        <v>5</v>
      </c>
      <c r="D7" s="185">
        <v>3188</v>
      </c>
      <c r="E7" s="137"/>
      <c r="F7" s="109" t="s">
        <v>165</v>
      </c>
      <c r="G7" s="110" t="s">
        <v>1</v>
      </c>
      <c r="H7" s="100"/>
      <c r="P7" s="121" t="s">
        <v>166</v>
      </c>
      <c r="Q7" s="121">
        <f>('ورود اطلاعات'!C5+'ورود اطلاعات'!C6)*75%</f>
        <v>0</v>
      </c>
      <c r="R7" s="121">
        <f>IF(Q8&gt;Q7,Q7,Q8)</f>
        <v>0</v>
      </c>
      <c r="S7" s="105">
        <v>8</v>
      </c>
      <c r="T7" s="105">
        <v>8</v>
      </c>
      <c r="U7" s="105">
        <v>4</v>
      </c>
      <c r="V7" s="105">
        <v>4</v>
      </c>
      <c r="Y7" s="102" t="s">
        <v>192</v>
      </c>
      <c r="AB7" s="131" t="s">
        <v>70</v>
      </c>
      <c r="AC7" s="131">
        <f>IF(Sheet2!J97="بلی",SUM(AC1:AC6),0)</f>
        <v>0</v>
      </c>
      <c r="AD7" s="131">
        <f>AC7/12</f>
        <v>0</v>
      </c>
    </row>
    <row r="8" spans="1:30" ht="24" customHeight="1" thickBot="1" x14ac:dyDescent="0.25">
      <c r="A8" s="100"/>
      <c r="B8" s="368"/>
      <c r="C8" s="141" t="s">
        <v>6</v>
      </c>
      <c r="D8" s="111">
        <f>SUM(D5:D7)</f>
        <v>7188</v>
      </c>
      <c r="E8" s="137"/>
      <c r="F8" s="138" t="s">
        <v>12</v>
      </c>
      <c r="G8" s="186">
        <v>0</v>
      </c>
      <c r="H8" s="100"/>
      <c r="P8" s="121" t="s">
        <v>167</v>
      </c>
      <c r="Q8" s="122">
        <f>'ورود اطلاعات'!C7+'ورود اطلاعات (2)'!K11</f>
        <v>0</v>
      </c>
      <c r="R8" s="121"/>
      <c r="S8" s="105">
        <v>9</v>
      </c>
      <c r="T8" s="105">
        <v>10</v>
      </c>
      <c r="U8" s="105">
        <v>5</v>
      </c>
      <c r="V8" s="105">
        <v>5</v>
      </c>
      <c r="Y8" s="102" t="s">
        <v>193</v>
      </c>
      <c r="AB8" s="131" t="s">
        <v>168</v>
      </c>
      <c r="AC8" s="131">
        <f>IF((Sheet2!J99/2)&lt;500,Sheet2!J99/2,500)</f>
        <v>0</v>
      </c>
      <c r="AD8" s="131">
        <f>AC8</f>
        <v>0</v>
      </c>
    </row>
    <row r="9" spans="1:30" ht="24" customHeight="1" thickBot="1" x14ac:dyDescent="0.25">
      <c r="A9" s="100"/>
      <c r="B9" s="359" t="s">
        <v>17</v>
      </c>
      <c r="C9" s="360"/>
      <c r="D9" s="187">
        <v>1500</v>
      </c>
      <c r="E9" s="137"/>
      <c r="F9" s="140" t="s">
        <v>13</v>
      </c>
      <c r="G9" s="188">
        <v>0</v>
      </c>
      <c r="H9" s="100"/>
      <c r="P9" s="121" t="s">
        <v>169</v>
      </c>
      <c r="Q9" s="121">
        <f>IF(Sheet2!J105="خیر",R6,R7)</f>
        <v>0</v>
      </c>
      <c r="R9" s="121"/>
      <c r="S9" s="105">
        <v>10</v>
      </c>
      <c r="U9" s="105">
        <v>6</v>
      </c>
      <c r="V9" s="105">
        <v>6</v>
      </c>
      <c r="Y9" s="102" t="s">
        <v>194</v>
      </c>
      <c r="AB9" s="131" t="s">
        <v>199</v>
      </c>
      <c r="AC9" s="131">
        <f>Z4</f>
        <v>0</v>
      </c>
      <c r="AD9" s="131">
        <f>AC9/12</f>
        <v>0</v>
      </c>
    </row>
    <row r="10" spans="1:30" ht="24" customHeight="1" thickBot="1" x14ac:dyDescent="0.25">
      <c r="A10" s="100"/>
      <c r="B10" s="374" t="s">
        <v>18</v>
      </c>
      <c r="C10" s="375"/>
      <c r="D10" s="185">
        <v>0</v>
      </c>
      <c r="E10" s="137"/>
      <c r="F10" s="100"/>
      <c r="G10" s="100"/>
      <c r="H10" s="100"/>
      <c r="J10" s="100"/>
      <c r="K10" s="100"/>
      <c r="S10" s="105">
        <v>11</v>
      </c>
      <c r="U10" s="105">
        <v>7</v>
      </c>
      <c r="V10" s="105">
        <v>7</v>
      </c>
      <c r="AB10" s="131" t="s">
        <v>170</v>
      </c>
      <c r="AC10" s="131">
        <f>SUM(AC7:AC9)*Sheet2!J101%</f>
        <v>0</v>
      </c>
      <c r="AD10" s="131">
        <f>SUM(AD7:AD9)*Sheet2!J101%</f>
        <v>0</v>
      </c>
    </row>
    <row r="11" spans="1:30" ht="24" customHeight="1" x14ac:dyDescent="0.2">
      <c r="A11" s="100"/>
      <c r="B11" s="374" t="s">
        <v>19</v>
      </c>
      <c r="C11" s="375"/>
      <c r="D11" s="185">
        <v>0</v>
      </c>
      <c r="E11" s="137"/>
      <c r="F11" s="109" t="s">
        <v>165</v>
      </c>
      <c r="G11" s="110" t="s">
        <v>171</v>
      </c>
      <c r="H11" s="100"/>
      <c r="J11" s="119" t="s">
        <v>176</v>
      </c>
      <c r="K11" s="107">
        <f>IF(Sheet2!J103="قراردادی",AC11*80%,AC11)</f>
        <v>0</v>
      </c>
      <c r="S11" s="105">
        <v>12</v>
      </c>
      <c r="U11" s="105">
        <v>8</v>
      </c>
      <c r="V11" s="105">
        <v>8</v>
      </c>
      <c r="AB11" s="131" t="s">
        <v>197</v>
      </c>
      <c r="AC11" s="132">
        <f>SUM(AC7:AC10)</f>
        <v>0</v>
      </c>
      <c r="AD11" s="132">
        <f>SUM(AD7:AD10)</f>
        <v>0</v>
      </c>
    </row>
    <row r="12" spans="1:30" ht="24" customHeight="1" thickBot="1" x14ac:dyDescent="0.25">
      <c r="A12" s="100"/>
      <c r="B12" s="374" t="s">
        <v>20</v>
      </c>
      <c r="C12" s="375"/>
      <c r="D12" s="185">
        <v>0</v>
      </c>
      <c r="E12" s="137"/>
      <c r="F12" s="142" t="s">
        <v>25</v>
      </c>
      <c r="G12" s="189">
        <v>21</v>
      </c>
      <c r="H12" s="100"/>
      <c r="J12" s="120" t="s">
        <v>177</v>
      </c>
      <c r="K12" s="130">
        <f>IF(Q9&gt;'ورود اطلاعات'!C7,Q9,'ورود اطلاعات'!C7)</f>
        <v>0</v>
      </c>
      <c r="S12" s="105">
        <v>13</v>
      </c>
      <c r="U12" s="105">
        <v>9</v>
      </c>
      <c r="V12" s="105">
        <v>9</v>
      </c>
    </row>
    <row r="13" spans="1:30" ht="24" customHeight="1" x14ac:dyDescent="0.2">
      <c r="A13" s="100"/>
      <c r="B13" s="374" t="s">
        <v>21</v>
      </c>
      <c r="C13" s="375"/>
      <c r="D13" s="185">
        <v>800</v>
      </c>
      <c r="E13" s="137"/>
      <c r="F13" s="142" t="s">
        <v>26</v>
      </c>
      <c r="G13" s="190">
        <v>0</v>
      </c>
      <c r="H13" s="100"/>
      <c r="S13" s="105">
        <v>15</v>
      </c>
      <c r="U13" s="105">
        <v>10</v>
      </c>
      <c r="V13" s="105">
        <v>10</v>
      </c>
    </row>
    <row r="14" spans="1:30" ht="24" customHeight="1" x14ac:dyDescent="0.2">
      <c r="A14" s="100"/>
      <c r="B14" s="374" t="s">
        <v>22</v>
      </c>
      <c r="C14" s="375"/>
      <c r="D14" s="185">
        <v>0</v>
      </c>
      <c r="E14" s="137"/>
      <c r="F14" s="142" t="s">
        <v>27</v>
      </c>
      <c r="G14" s="190">
        <v>0</v>
      </c>
      <c r="H14" s="100"/>
      <c r="U14" s="105">
        <v>11</v>
      </c>
      <c r="V14" s="105">
        <v>11</v>
      </c>
    </row>
    <row r="15" spans="1:30" ht="24" customHeight="1" thickBot="1" x14ac:dyDescent="0.25">
      <c r="A15" s="100"/>
      <c r="B15" s="371" t="s">
        <v>23</v>
      </c>
      <c r="C15" s="372"/>
      <c r="D15" s="191">
        <v>0</v>
      </c>
      <c r="E15" s="137"/>
      <c r="F15" s="140" t="s">
        <v>172</v>
      </c>
      <c r="G15" s="184">
        <v>0</v>
      </c>
      <c r="H15" s="100"/>
      <c r="U15" s="105">
        <v>12</v>
      </c>
      <c r="V15" s="105">
        <v>12</v>
      </c>
    </row>
    <row r="16" spans="1:30" ht="20.25" thickBot="1" x14ac:dyDescent="0.25">
      <c r="A16" s="100"/>
      <c r="B16" s="112"/>
      <c r="C16" s="112"/>
      <c r="D16" s="113"/>
      <c r="E16" s="100"/>
      <c r="F16" s="100"/>
      <c r="G16" s="100"/>
      <c r="H16" s="100"/>
      <c r="U16" s="105">
        <v>13</v>
      </c>
      <c r="V16" s="105">
        <v>13</v>
      </c>
    </row>
    <row r="17" spans="1:22" ht="19.5" x14ac:dyDescent="0.2">
      <c r="A17" s="100"/>
      <c r="B17" s="369"/>
      <c r="C17" s="370"/>
      <c r="D17" s="370"/>
      <c r="E17" s="370"/>
      <c r="F17" s="370"/>
      <c r="H17" s="100"/>
      <c r="U17" s="105">
        <v>14</v>
      </c>
      <c r="V17" s="105">
        <v>14</v>
      </c>
    </row>
    <row r="18" spans="1:22" ht="20.25" thickBot="1" x14ac:dyDescent="0.25">
      <c r="A18" s="100"/>
      <c r="B18" s="371" t="s">
        <v>173</v>
      </c>
      <c r="C18" s="372"/>
      <c r="D18" s="372"/>
      <c r="E18" s="372"/>
      <c r="F18" s="372"/>
      <c r="G18" s="191" t="s">
        <v>15</v>
      </c>
      <c r="H18" s="100"/>
      <c r="U18" s="105">
        <v>15</v>
      </c>
      <c r="V18" s="105">
        <v>15</v>
      </c>
    </row>
    <row r="19" spans="1:22" ht="25.5" customHeight="1" x14ac:dyDescent="0.2">
      <c r="A19" s="100"/>
      <c r="B19" s="100"/>
      <c r="C19" s="100"/>
      <c r="D19" s="100"/>
      <c r="E19" s="114"/>
      <c r="F19" s="114"/>
      <c r="G19" s="114"/>
      <c r="H19" s="114"/>
      <c r="U19" s="105">
        <v>16</v>
      </c>
      <c r="V19" s="105">
        <v>16</v>
      </c>
    </row>
    <row r="20" spans="1:22" x14ac:dyDescent="0.2">
      <c r="A20" s="100"/>
      <c r="E20" s="114"/>
      <c r="F20" s="114"/>
      <c r="G20" s="114"/>
      <c r="H20" s="114"/>
      <c r="U20" s="105">
        <v>17</v>
      </c>
      <c r="V20" s="105">
        <v>17</v>
      </c>
    </row>
    <row r="21" spans="1:22" x14ac:dyDescent="0.2">
      <c r="A21" s="100"/>
      <c r="E21" s="114"/>
      <c r="F21" s="114"/>
      <c r="G21" s="114"/>
      <c r="H21" s="114"/>
      <c r="U21" s="105">
        <v>18</v>
      </c>
      <c r="V21" s="105">
        <v>18</v>
      </c>
    </row>
    <row r="22" spans="1:22" ht="19.5" x14ac:dyDescent="0.2">
      <c r="A22" s="100"/>
      <c r="E22" s="115"/>
      <c r="F22" s="100"/>
      <c r="G22" s="100"/>
      <c r="H22" s="114"/>
      <c r="U22" s="105">
        <v>19</v>
      </c>
      <c r="V22" s="105">
        <v>19</v>
      </c>
    </row>
    <row r="23" spans="1:22" ht="21" x14ac:dyDescent="0.55000000000000004">
      <c r="A23" s="100"/>
      <c r="E23" s="116"/>
      <c r="F23" s="373"/>
      <c r="G23" s="373"/>
      <c r="H23" s="114"/>
      <c r="U23" s="105">
        <v>20</v>
      </c>
      <c r="V23" s="105">
        <v>20</v>
      </c>
    </row>
    <row r="24" spans="1:22" x14ac:dyDescent="0.2">
      <c r="A24" s="100"/>
      <c r="E24" s="117"/>
      <c r="F24" s="377"/>
      <c r="G24" s="377"/>
      <c r="H24" s="114"/>
      <c r="U24" s="105">
        <v>21</v>
      </c>
      <c r="V24" s="105">
        <v>21</v>
      </c>
    </row>
    <row r="25" spans="1:22" ht="19.5" x14ac:dyDescent="0.2">
      <c r="A25" s="100"/>
      <c r="E25" s="100"/>
      <c r="F25" s="378"/>
      <c r="G25" s="378"/>
      <c r="H25" s="100"/>
      <c r="U25" s="105">
        <v>22</v>
      </c>
      <c r="V25" s="105">
        <v>22</v>
      </c>
    </row>
    <row r="26" spans="1:22" x14ac:dyDescent="0.2">
      <c r="A26" s="100"/>
      <c r="E26" s="118"/>
      <c r="F26" s="379"/>
      <c r="G26" s="379"/>
      <c r="H26" s="100"/>
      <c r="U26" s="105">
        <v>23</v>
      </c>
      <c r="V26" s="105">
        <v>23</v>
      </c>
    </row>
    <row r="27" spans="1:22" x14ac:dyDescent="0.2">
      <c r="A27" s="100"/>
      <c r="E27" s="100"/>
      <c r="F27" s="376"/>
      <c r="G27" s="334"/>
      <c r="H27" s="100"/>
      <c r="U27" s="105">
        <v>24</v>
      </c>
      <c r="V27" s="105">
        <v>24</v>
      </c>
    </row>
    <row r="28" spans="1:22" x14ac:dyDescent="0.2">
      <c r="A28" s="100"/>
      <c r="E28" s="100"/>
      <c r="F28" s="376"/>
      <c r="G28" s="334"/>
      <c r="H28" s="100"/>
      <c r="U28" s="105">
        <v>25</v>
      </c>
      <c r="V28" s="105">
        <v>25</v>
      </c>
    </row>
    <row r="29" spans="1:22" x14ac:dyDescent="0.2">
      <c r="A29" s="100"/>
      <c r="B29" s="100"/>
      <c r="C29" s="100"/>
      <c r="D29" s="100"/>
      <c r="E29" s="100"/>
      <c r="F29" s="100"/>
      <c r="G29" s="100"/>
      <c r="H29" s="100"/>
      <c r="U29" s="105">
        <v>26</v>
      </c>
      <c r="V29" s="105">
        <v>26</v>
      </c>
    </row>
    <row r="30" spans="1:22" x14ac:dyDescent="0.2">
      <c r="U30" s="105">
        <v>27</v>
      </c>
      <c r="V30" s="105">
        <v>27</v>
      </c>
    </row>
    <row r="31" spans="1:22" x14ac:dyDescent="0.2">
      <c r="U31" s="105">
        <v>28</v>
      </c>
      <c r="V31" s="105">
        <v>28</v>
      </c>
    </row>
    <row r="32" spans="1:22" x14ac:dyDescent="0.2">
      <c r="U32" s="105">
        <v>29</v>
      </c>
      <c r="V32" s="105">
        <v>29</v>
      </c>
    </row>
    <row r="33" spans="10:22" x14ac:dyDescent="0.2">
      <c r="U33" s="105">
        <v>30</v>
      </c>
      <c r="V33" s="105">
        <v>30</v>
      </c>
    </row>
    <row r="34" spans="10:22" x14ac:dyDescent="0.2">
      <c r="V34" s="105">
        <v>31</v>
      </c>
    </row>
    <row r="35" spans="10:22" x14ac:dyDescent="0.2">
      <c r="V35" s="105">
        <v>32</v>
      </c>
    </row>
    <row r="36" spans="10:22" x14ac:dyDescent="0.2">
      <c r="V36" s="105">
        <v>33</v>
      </c>
    </row>
    <row r="37" spans="10:22" ht="18.75" thickBot="1" x14ac:dyDescent="0.25">
      <c r="V37" s="105">
        <v>34</v>
      </c>
    </row>
    <row r="38" spans="10:22" ht="20.25" thickBot="1" x14ac:dyDescent="0.25">
      <c r="J38" s="133"/>
      <c r="K38" s="133"/>
      <c r="V38" s="105">
        <v>35</v>
      </c>
    </row>
    <row r="39" spans="10:22" ht="21.75" thickBot="1" x14ac:dyDescent="0.25">
      <c r="J39" s="126"/>
      <c r="K39" s="128"/>
      <c r="V39" s="105">
        <v>36</v>
      </c>
    </row>
    <row r="40" spans="10:22" ht="20.25" x14ac:dyDescent="0.2">
      <c r="J40" s="125"/>
      <c r="K40" s="128"/>
      <c r="V40" s="105">
        <v>37</v>
      </c>
    </row>
    <row r="41" spans="10:22" ht="20.25" x14ac:dyDescent="0.2">
      <c r="J41" s="123"/>
      <c r="K41" s="128"/>
      <c r="V41" s="105">
        <v>38</v>
      </c>
    </row>
    <row r="42" spans="10:22" ht="20.25" x14ac:dyDescent="0.2">
      <c r="J42" s="123"/>
      <c r="K42" s="128"/>
      <c r="V42" s="105">
        <v>39</v>
      </c>
    </row>
    <row r="43" spans="10:22" ht="20.25" x14ac:dyDescent="0.2">
      <c r="J43" s="123"/>
      <c r="K43" s="128"/>
      <c r="V43" s="105">
        <v>40</v>
      </c>
    </row>
    <row r="44" spans="10:22" ht="20.25" x14ac:dyDescent="0.2">
      <c r="J44" s="123"/>
      <c r="K44" s="128"/>
      <c r="V44" s="105">
        <v>41</v>
      </c>
    </row>
    <row r="45" spans="10:22" ht="21" thickBot="1" x14ac:dyDescent="0.25">
      <c r="J45" s="124"/>
      <c r="K45" s="128"/>
      <c r="V45" s="105">
        <v>42</v>
      </c>
    </row>
    <row r="46" spans="10:22" x14ac:dyDescent="0.2">
      <c r="J46" s="49"/>
      <c r="K46" s="49"/>
      <c r="V46" s="105">
        <v>43</v>
      </c>
    </row>
    <row r="47" spans="10:22" ht="24" x14ac:dyDescent="0.2">
      <c r="J47" s="99" t="s">
        <v>148</v>
      </c>
      <c r="K47" s="192">
        <v>17974500</v>
      </c>
      <c r="V47" s="105">
        <v>44</v>
      </c>
    </row>
    <row r="48" spans="10:22" ht="24" x14ac:dyDescent="0.2">
      <c r="J48" s="99" t="s">
        <v>149</v>
      </c>
      <c r="K48" s="192">
        <f>K47+(K47*25%)</f>
        <v>22468125</v>
      </c>
      <c r="V48" s="105">
        <v>45</v>
      </c>
    </row>
    <row r="49" spans="10:22" ht="24" x14ac:dyDescent="0.2">
      <c r="J49" s="99" t="s">
        <v>179</v>
      </c>
      <c r="K49" s="193">
        <f>ROUND(Sheet2!J112+(Sheet2!J112*K50%),0)</f>
        <v>3048</v>
      </c>
      <c r="V49" s="105">
        <v>46</v>
      </c>
    </row>
    <row r="50" spans="10:22" ht="24" x14ac:dyDescent="0.2">
      <c r="J50" s="99" t="s">
        <v>150</v>
      </c>
      <c r="K50" s="194">
        <f>IF(K52&gt;Sheet2!H10,Sheet2!H10,K52)</f>
        <v>0</v>
      </c>
      <c r="V50" s="105">
        <v>47</v>
      </c>
    </row>
    <row r="51" spans="10:22" ht="24" x14ac:dyDescent="0.2">
      <c r="J51" s="99" t="s">
        <v>185</v>
      </c>
      <c r="K51" s="195">
        <f>'جدول محاسبات'!E25/1000000</f>
        <v>0</v>
      </c>
      <c r="V51" s="105">
        <v>48</v>
      </c>
    </row>
    <row r="52" spans="10:22" ht="24" x14ac:dyDescent="0.2">
      <c r="J52" s="99" t="s">
        <v>186</v>
      </c>
      <c r="K52" s="195">
        <f>IF(K51&lt;=51,((-Sheet2!H10)/(27))*(K51-51),0)</f>
        <v>0</v>
      </c>
      <c r="V52" s="105">
        <v>49</v>
      </c>
    </row>
    <row r="53" spans="10:22" x14ac:dyDescent="0.2">
      <c r="V53" s="105">
        <v>50</v>
      </c>
    </row>
  </sheetData>
  <mergeCells count="20">
    <mergeCell ref="F28:G28"/>
    <mergeCell ref="F24:G24"/>
    <mergeCell ref="F25:G25"/>
    <mergeCell ref="F26:G26"/>
    <mergeCell ref="F27:G27"/>
    <mergeCell ref="B17:F17"/>
    <mergeCell ref="B18:F18"/>
    <mergeCell ref="F23:G23"/>
    <mergeCell ref="B10:C10"/>
    <mergeCell ref="B11:C11"/>
    <mergeCell ref="B12:C12"/>
    <mergeCell ref="B13:C13"/>
    <mergeCell ref="B14:C14"/>
    <mergeCell ref="B15:C15"/>
    <mergeCell ref="B9:C9"/>
    <mergeCell ref="B1:G1"/>
    <mergeCell ref="B2:G2"/>
    <mergeCell ref="B3:G3"/>
    <mergeCell ref="B4:C4"/>
    <mergeCell ref="B5:B8"/>
  </mergeCells>
  <dataValidations count="5">
    <dataValidation type="list" allowBlank="1" showInputMessage="1" showErrorMessage="1" sqref="G5 G18" xr:uid="{00000000-0002-0000-0500-000000000000}">
      <formula1>$W$2:$W$3</formula1>
    </dataValidation>
    <dataValidation type="list" allowBlank="1" showInputMessage="1" showErrorMessage="1" sqref="G15" xr:uid="{00000000-0002-0000-0500-000001000000}">
      <formula1>$U$3:$U$33</formula1>
    </dataValidation>
    <dataValidation type="list" allowBlank="1" showInputMessage="1" showErrorMessage="1" sqref="G14" xr:uid="{00000000-0002-0000-0500-000002000000}">
      <formula1>$S$3:$S$13</formula1>
    </dataValidation>
    <dataValidation type="list" allowBlank="1" showInputMessage="1" showErrorMessage="1" sqref="G13" xr:uid="{00000000-0002-0000-0500-000003000000}">
      <formula1>$T$3:$T$8</formula1>
    </dataValidation>
    <dataValidation type="list" allowBlank="1" showInputMessage="1" showErrorMessage="1" sqref="G12" xr:uid="{00000000-0002-0000-0500-000004000000}">
      <formula1>$V$3:$V$53</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ورود اطلاعات</vt:lpstr>
      <vt:lpstr>جدول محاسبات</vt:lpstr>
      <vt:lpstr>قرارداد قبلی</vt:lpstr>
      <vt:lpstr>قرارداد جدید</vt:lpstr>
      <vt:lpstr>'جدول محاسبات'!Print_Area</vt:lpstr>
      <vt:lpstr>'قرارداد جدید'!Print_Area</vt:lpstr>
      <vt:lpstr>'قرارداد قبلی'!Print_Area</vt:lpstr>
      <vt:lpstr>'ورود اطلاعات'!Print_Area</vt:lpstr>
      <vt:lpstr>'ورود اطلاعات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2021-04-12T14:50:23Z</dcterms:modified>
</cp:coreProperties>
</file>